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Larsis Dateien\LA-Tools\"/>
    </mc:Choice>
  </mc:AlternateContent>
  <bookViews>
    <workbookView xWindow="-120" yWindow="-120" windowWidth="29040" windowHeight="17640" activeTab="1"/>
  </bookViews>
  <sheets>
    <sheet name="Deckblatt" sheetId="3" r:id="rId1"/>
    <sheet name="Dateneingabe und Auswertung" sheetId="1" r:id="rId2"/>
    <sheet name="Bericht" sheetId="2" r:id="rId3"/>
    <sheet name="Validierung" sheetId="4" state="hidden" r:id="rId4"/>
  </sheets>
  <externalReferences>
    <externalReference r:id="rId5"/>
    <externalReference r:id="rId6"/>
  </externalReferences>
  <definedNames>
    <definedName name="Informationswerte" localSheetId="0">#REF!</definedName>
    <definedName name="Informationswerte">#REF!</definedName>
    <definedName name="Konzentrationswerte" localSheetId="0">#REF!</definedName>
    <definedName name="Konzentrationswerte">#REF!</definedName>
    <definedName name="MW">'[1]Statistik für Mehrfachbest.'!$F$18</definedName>
    <definedName name="N">'[1]Statistik für Mehrfachbest.'!$F$17</definedName>
    <definedName name="uuu" localSheetId="0">#REF!</definedName>
    <definedName name="y_1" localSheetId="0">'[2]Allgemeines Beispiel'!#REF!</definedName>
    <definedName name="y_1">'[2]Allgemeines Beispiel'!#REF!</definedName>
    <definedName name="y_10" localSheetId="0">'[2]Allgemeines Beispiel'!#REF!</definedName>
    <definedName name="y_10">'[2]Allgemeines Beispiel'!#REF!</definedName>
    <definedName name="y_2" localSheetId="0">'[2]Allgemeines Beispiel'!#REF!</definedName>
    <definedName name="y_2">'[2]Allgemeines Beispiel'!#REF!</definedName>
    <definedName name="y_3" localSheetId="0">'[2]Allgemeines Beispiel'!#REF!</definedName>
    <definedName name="y_3">'[2]Allgemeines Beispiel'!#REF!</definedName>
    <definedName name="y_4" localSheetId="0">'[2]Allgemeines Beispiel'!#REF!</definedName>
    <definedName name="y_4">'[2]Allgemeines Beispiel'!#REF!</definedName>
    <definedName name="y_5" localSheetId="0">'[2]Allgemeines Beispiel'!#REF!</definedName>
    <definedName name="y_5">'[2]Allgemeines Beispiel'!#REF!</definedName>
    <definedName name="y_6" localSheetId="0">'[2]Allgemeines Beispiel'!#REF!</definedName>
    <definedName name="y_6">'[2]Allgemeines Beispiel'!#REF!</definedName>
    <definedName name="y_7" localSheetId="0">'[2]Allgemeines Beispiel'!#REF!</definedName>
    <definedName name="y_7">'[2]Allgemeines Beispiel'!#REF!</definedName>
    <definedName name="y_8" localSheetId="0">'[2]Allgemeines Beispiel'!#REF!</definedName>
    <definedName name="y_8">'[2]Allgemeines Beispiel'!#REF!</definedName>
    <definedName name="y_9" localSheetId="0">'[2]Allgemeines Beispiel'!#REF!</definedName>
    <definedName name="y_9">'[2]Allgemeines Beispiel'!#REF!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 i="1" l="1"/>
  <c r="C20" i="1" s="1"/>
  <c r="A21" i="1"/>
  <c r="D13" i="1" l="1"/>
  <c r="A16" i="2"/>
  <c r="C18" i="2"/>
  <c r="C17" i="2"/>
  <c r="C16" i="2"/>
  <c r="C15" i="2"/>
  <c r="C13" i="2"/>
  <c r="C14" i="2" l="1"/>
  <c r="C12" i="2"/>
  <c r="C23" i="1"/>
  <c r="C22" i="1"/>
  <c r="D21" i="1"/>
  <c r="D20" i="1"/>
  <c r="C8" i="1"/>
  <c r="A30" i="2"/>
  <c r="A21" i="2" l="1"/>
  <c r="A22" i="2"/>
  <c r="A23" i="2"/>
  <c r="A25" i="2"/>
  <c r="A29" i="2"/>
  <c r="A1" i="2"/>
  <c r="C17" i="1"/>
  <c r="C16" i="1"/>
  <c r="D12" i="1"/>
  <c r="D11" i="1"/>
  <c r="D10" i="1"/>
  <c r="D9" i="1"/>
  <c r="A29" i="1" l="1"/>
  <c r="A31" i="2" s="1"/>
  <c r="C15" i="1"/>
  <c r="A20" i="2"/>
  <c r="A20" i="1"/>
  <c r="A19" i="2" s="1"/>
  <c r="A11" i="2"/>
  <c r="A12" i="2"/>
  <c r="A13" i="2"/>
  <c r="A14" i="2"/>
  <c r="A15" i="2"/>
  <c r="A17" i="2"/>
  <c r="C13" i="1"/>
  <c r="C11" i="1"/>
  <c r="C10" i="1"/>
  <c r="C21" i="1"/>
  <c r="C11" i="2" l="1"/>
  <c r="C20" i="2"/>
  <c r="F9" i="1"/>
  <c r="F12" i="1" l="1"/>
  <c r="K12" i="1" s="1"/>
  <c r="F10" i="1"/>
  <c r="K10" i="1" s="1"/>
  <c r="F11" i="1"/>
  <c r="K11" i="1" s="1"/>
  <c r="K9" i="1"/>
  <c r="C19" i="2"/>
  <c r="C25" i="1" l="1"/>
  <c r="B23" i="1"/>
  <c r="C22" i="2" s="1"/>
  <c r="B22" i="1"/>
  <c r="C21" i="2" s="1"/>
  <c r="B26" i="1" l="1"/>
  <c r="A26" i="2" s="1"/>
  <c r="C23" i="2"/>
</calcChain>
</file>

<file path=xl/comments1.xml><?xml version="1.0" encoding="utf-8"?>
<comments xmlns="http://schemas.openxmlformats.org/spreadsheetml/2006/main">
  <authors>
    <author>Lars Alpers</author>
  </authors>
  <commentList>
    <comment ref="B5" authorId="0" shapeId="0">
      <text>
        <r>
          <rPr>
            <b/>
            <sz val="9"/>
            <color indexed="81"/>
            <rFont val="Segoe UI"/>
            <charset val="1"/>
          </rPr>
          <t>Lars Alpers:</t>
        </r>
        <r>
          <rPr>
            <sz val="9"/>
            <color indexed="81"/>
            <rFont val="Segoe UI"/>
            <charset val="1"/>
          </rPr>
          <t xml:space="preserve">
Änderung am 12.02.2022:
- Fehlermeldung "β?" für Zelle C21 eingefügt, für den Fall einer unplausiblen Vorgabe für den Fehler 2. Art.
- Kommentare für die Zellen A16 und A17 sowie einen Hinweis in Zelle D25 eingefügt.
- Tabellenblatt mit Validierung eingefügt (ausgeblendet)
</t>
        </r>
      </text>
    </comment>
    <comment ref="A16" authorId="0" shapeId="0">
      <text>
        <r>
          <rPr>
            <b/>
            <sz val="9"/>
            <color indexed="81"/>
            <rFont val="Segoe UI"/>
            <charset val="1"/>
          </rPr>
          <t>Lars Alpers:</t>
        </r>
        <r>
          <rPr>
            <sz val="9"/>
            <color indexed="81"/>
            <rFont val="Segoe UI"/>
            <charset val="1"/>
          </rPr>
          <t xml:space="preserve">
Hier einen plausiblen Wert zwischen &gt;0 und &lt;1 eingeben, dieses entspricht einem Vertrauensbereich von &gt;0 bis &lt;100%.
(1-α)*100% = Vertrauensbereich</t>
        </r>
      </text>
    </comment>
    <comment ref="A17" authorId="0" shapeId="0">
      <text>
        <r>
          <rPr>
            <b/>
            <sz val="9"/>
            <color indexed="81"/>
            <rFont val="Segoe UI"/>
            <charset val="1"/>
          </rPr>
          <t>Lars Alpers:</t>
        </r>
        <r>
          <rPr>
            <sz val="9"/>
            <color indexed="81"/>
            <rFont val="Segoe UI"/>
            <charset val="1"/>
          </rPr>
          <t xml:space="preserve">
Hier einen plausiblen Wert zwischen &gt;0 und &lt;1 eingeben, dieses entspricht einem Vertrauensbereich von &gt;0 bis &lt;100%.
(1-β)*100% = Vertrauensbereich</t>
        </r>
      </text>
    </comment>
    <comment ref="A20" authorId="0" shapeId="0">
      <text>
        <r>
          <rPr>
            <b/>
            <sz val="9"/>
            <color indexed="81"/>
            <rFont val="Segoe UI"/>
            <family val="2"/>
          </rPr>
          <t>Lars Alpers:</t>
        </r>
        <r>
          <rPr>
            <sz val="9"/>
            <color indexed="81"/>
            <rFont val="Segoe UI"/>
            <family val="2"/>
          </rPr>
          <t xml:space="preserve">
entspricht dem "Wächterband" nach ISO/IEC Guide 98-4, also dem Erweiterungsbereich vom Grenzwert bis zur Entscheidungsgrenze.</t>
        </r>
      </text>
    </comment>
    <comment ref="A21" authorId="0" shapeId="0">
      <text>
        <r>
          <rPr>
            <b/>
            <sz val="9"/>
            <color indexed="81"/>
            <rFont val="Segoe UI"/>
            <family val="2"/>
          </rPr>
          <t>Lars Alpers:</t>
        </r>
        <r>
          <rPr>
            <sz val="9"/>
            <color indexed="81"/>
            <rFont val="Segoe UI"/>
            <family val="2"/>
          </rPr>
          <t xml:space="preserve">
Bei angegebener Messunsicherheit und angegebenen Fehlern 1. und 2. Art ist dieser Betrag die maximal anzunehmende Abweichung des Prüfergebnisses vom wahren Gehalt der Probe.</t>
        </r>
      </text>
    </comment>
  </commentList>
</comments>
</file>

<file path=xl/comments2.xml><?xml version="1.0" encoding="utf-8"?>
<comments xmlns="http://schemas.openxmlformats.org/spreadsheetml/2006/main">
  <authors>
    <author>Lars Alpers</author>
  </authors>
  <commentList>
    <comment ref="A11" authorId="0" shapeId="0">
      <text>
        <r>
          <rPr>
            <b/>
            <sz val="9"/>
            <color indexed="81"/>
            <rFont val="Segoe UI"/>
            <charset val="1"/>
          </rPr>
          <t>Lars Alpers:</t>
        </r>
        <r>
          <rPr>
            <sz val="9"/>
            <color indexed="81"/>
            <rFont val="Segoe UI"/>
            <charset val="1"/>
          </rPr>
          <t xml:space="preserve">
Hier einen plausiblen Wert zwischen &gt;0 und &lt;1 eingeben, dieses entspricht einem Vertrauensbereich von &gt;0 bis &lt;100%.
(1-α)*100% = Vertrauensbereich</t>
        </r>
      </text>
    </comment>
    <comment ref="A12" authorId="0" shapeId="0">
      <text>
        <r>
          <rPr>
            <b/>
            <sz val="9"/>
            <color indexed="81"/>
            <rFont val="Segoe UI"/>
            <charset val="1"/>
          </rPr>
          <t>Lars Alpers:</t>
        </r>
        <r>
          <rPr>
            <sz val="9"/>
            <color indexed="81"/>
            <rFont val="Segoe UI"/>
            <charset val="1"/>
          </rPr>
          <t xml:space="preserve">
Hier einen plausiblen Wert zwischen &gt;0 und &lt;1 eingeben, dieses entspricht einem Vertrauensbereich von &gt;0 bis &lt;100%.
(1-β)*100% = Vertrauensbereich</t>
        </r>
      </text>
    </comment>
    <comment ref="A16" authorId="0" shapeId="0">
      <text>
        <r>
          <rPr>
            <b/>
            <sz val="9"/>
            <color indexed="81"/>
            <rFont val="Segoe UI"/>
            <family val="2"/>
          </rPr>
          <t>Lars Alpers:</t>
        </r>
        <r>
          <rPr>
            <sz val="9"/>
            <color indexed="81"/>
            <rFont val="Segoe UI"/>
            <family val="2"/>
          </rPr>
          <t xml:space="preserve">
entspricht dem "Wächterband" nach ISO/IEC Guide 98-4, also dem Erweiterungsbereich vom Grenzwert bis zur Entscheidungsgrenze.</t>
        </r>
      </text>
    </comment>
    <comment ref="A17" authorId="0" shapeId="0">
      <text>
        <r>
          <rPr>
            <b/>
            <sz val="9"/>
            <color indexed="81"/>
            <rFont val="Segoe UI"/>
            <family val="2"/>
          </rPr>
          <t>Lars Alpers:</t>
        </r>
        <r>
          <rPr>
            <sz val="9"/>
            <color indexed="81"/>
            <rFont val="Segoe UI"/>
            <family val="2"/>
          </rPr>
          <t xml:space="preserve">
Bei angegebener Messunsicherheit und angegebenen Fehlern 1. und 2. Art ist dieser Betrag die maximal anzunehmende Abweichung des Prüfergebnisses vom wahren Gehalt der Probe.</t>
        </r>
      </text>
    </comment>
    <comment ref="A31" authorId="0" shapeId="0">
      <text>
        <r>
          <rPr>
            <b/>
            <sz val="9"/>
            <color indexed="81"/>
            <rFont val="Segoe UI"/>
            <charset val="1"/>
          </rPr>
          <t>Lars Alpers:</t>
        </r>
        <r>
          <rPr>
            <sz val="9"/>
            <color indexed="81"/>
            <rFont val="Segoe UI"/>
            <charset val="1"/>
          </rPr>
          <t xml:space="preserve">
Hier einen plausiblen Wert zwischen &gt;0 und &lt;1 eingeben, dieses entspricht einem Vertrauensbereich von &gt;0 bis &lt;100%.
(1-α)*100% = Vertrauensbereich</t>
        </r>
      </text>
    </comment>
    <comment ref="A32" authorId="0" shapeId="0">
      <text>
        <r>
          <rPr>
            <b/>
            <sz val="9"/>
            <color indexed="81"/>
            <rFont val="Segoe UI"/>
            <charset val="1"/>
          </rPr>
          <t>Lars Alpers:</t>
        </r>
        <r>
          <rPr>
            <sz val="9"/>
            <color indexed="81"/>
            <rFont val="Segoe UI"/>
            <charset val="1"/>
          </rPr>
          <t xml:space="preserve">
Hier einen plausiblen Wert zwischen &gt;0 und &lt;1 eingeben, dieses entspricht einem Vertrauensbereich von &gt;0 bis &lt;100%.
(1-β)*100% = Vertrauensbereich</t>
        </r>
      </text>
    </comment>
    <comment ref="A36" authorId="0" shapeId="0">
      <text>
        <r>
          <rPr>
            <b/>
            <sz val="9"/>
            <color indexed="81"/>
            <rFont val="Segoe UI"/>
            <family val="2"/>
          </rPr>
          <t>Lars Alpers:</t>
        </r>
        <r>
          <rPr>
            <sz val="9"/>
            <color indexed="81"/>
            <rFont val="Segoe UI"/>
            <family val="2"/>
          </rPr>
          <t xml:space="preserve">
entspricht dem "Wächterband" nach ISO/IEC Guide 98-4, also dem Erweiterungsbereich vom Grenzwert bis zur Entscheidungsgrenze.</t>
        </r>
      </text>
    </comment>
    <comment ref="A37" authorId="0" shapeId="0">
      <text>
        <r>
          <rPr>
            <b/>
            <sz val="9"/>
            <color indexed="81"/>
            <rFont val="Segoe UI"/>
            <family val="2"/>
          </rPr>
          <t>Lars Alpers:</t>
        </r>
        <r>
          <rPr>
            <sz val="9"/>
            <color indexed="81"/>
            <rFont val="Segoe UI"/>
            <family val="2"/>
          </rPr>
          <t xml:space="preserve">
Bei angegebener Messunsicherheit und angegebenen Fehlern 1. und 2. Art ist dieser Betrag die maximal anzunehmende Abweichung des Prüfergebnisses vom wahren Gehalt der Probe.</t>
        </r>
      </text>
    </comment>
    <comment ref="A51" authorId="0" shapeId="0">
      <text>
        <r>
          <rPr>
            <b/>
            <sz val="9"/>
            <color indexed="81"/>
            <rFont val="Segoe UI"/>
            <charset val="1"/>
          </rPr>
          <t>Lars Alpers:</t>
        </r>
        <r>
          <rPr>
            <sz val="9"/>
            <color indexed="81"/>
            <rFont val="Segoe UI"/>
            <charset val="1"/>
          </rPr>
          <t xml:space="preserve">
Hier einen plausiblen Wert zwischen &gt;0 und &lt;1 eingeben, dieses entspricht einem Vertrauensbereich von &gt;0 bis &lt;100%.
(1-α)*100% = Vertrauensbereich</t>
        </r>
      </text>
    </comment>
    <comment ref="A52" authorId="0" shapeId="0">
      <text>
        <r>
          <rPr>
            <b/>
            <sz val="9"/>
            <color indexed="81"/>
            <rFont val="Segoe UI"/>
            <charset val="1"/>
          </rPr>
          <t>Lars Alpers:</t>
        </r>
        <r>
          <rPr>
            <sz val="9"/>
            <color indexed="81"/>
            <rFont val="Segoe UI"/>
            <charset val="1"/>
          </rPr>
          <t xml:space="preserve">
Hier einen plausiblen Wert zwischen &gt;0 und &lt;1 eingeben, dieses entspricht einem Vertrauensbereich von &gt;0 bis &lt;100%.
(1-β)*100% = Vertrauensbereich</t>
        </r>
      </text>
    </comment>
    <comment ref="A56" authorId="0" shapeId="0">
      <text>
        <r>
          <rPr>
            <b/>
            <sz val="9"/>
            <color indexed="81"/>
            <rFont val="Segoe UI"/>
            <family val="2"/>
          </rPr>
          <t>Lars Alpers:</t>
        </r>
        <r>
          <rPr>
            <sz val="9"/>
            <color indexed="81"/>
            <rFont val="Segoe UI"/>
            <family val="2"/>
          </rPr>
          <t xml:space="preserve">
entspricht dem "Wächterband" nach ISO/IEC Guide 98-4, also dem Erweiterungsbereich vom Grenzwert bis zur Entscheidungsgrenze.</t>
        </r>
      </text>
    </comment>
    <comment ref="A57" authorId="0" shapeId="0">
      <text>
        <r>
          <rPr>
            <b/>
            <sz val="9"/>
            <color indexed="81"/>
            <rFont val="Segoe UI"/>
            <family val="2"/>
          </rPr>
          <t>Lars Alpers:</t>
        </r>
        <r>
          <rPr>
            <sz val="9"/>
            <color indexed="81"/>
            <rFont val="Segoe UI"/>
            <family val="2"/>
          </rPr>
          <t xml:space="preserve">
Bei angegebener Messunsicherheit und angegebenen Fehlern 1. und 2. Art ist dieser Betrag die maximal anzunehmende Abweichung des Prüfergebnisses vom wahren Gehalt der Probe.</t>
        </r>
      </text>
    </comment>
    <comment ref="A71" authorId="0" shapeId="0">
      <text>
        <r>
          <rPr>
            <b/>
            <sz val="9"/>
            <color indexed="81"/>
            <rFont val="Segoe UI"/>
            <charset val="1"/>
          </rPr>
          <t>Lars Alpers:</t>
        </r>
        <r>
          <rPr>
            <sz val="9"/>
            <color indexed="81"/>
            <rFont val="Segoe UI"/>
            <charset val="1"/>
          </rPr>
          <t xml:space="preserve">
Hier einen plausiblen Wert zwischen &gt;0 und &lt;1 eingeben, dieses entspricht einem Vertrauensbereich von &gt;0 bis &lt;100%.
(1-α)*100% = Vertrauensbereich</t>
        </r>
      </text>
    </comment>
    <comment ref="A72" authorId="0" shapeId="0">
      <text>
        <r>
          <rPr>
            <b/>
            <sz val="9"/>
            <color indexed="81"/>
            <rFont val="Segoe UI"/>
            <charset val="1"/>
          </rPr>
          <t>Lars Alpers:</t>
        </r>
        <r>
          <rPr>
            <sz val="9"/>
            <color indexed="81"/>
            <rFont val="Segoe UI"/>
            <charset val="1"/>
          </rPr>
          <t xml:space="preserve">
Hier einen plausiblen Wert zwischen &gt;0 und &lt;1 eingeben, dieses entspricht einem Vertrauensbereich von &gt;0 bis &lt;100%.
(1-β)*100% = Vertrauensbereich</t>
        </r>
      </text>
    </comment>
    <comment ref="A76" authorId="0" shapeId="0">
      <text>
        <r>
          <rPr>
            <b/>
            <sz val="9"/>
            <color indexed="81"/>
            <rFont val="Segoe UI"/>
            <family val="2"/>
          </rPr>
          <t>Lars Alpers:</t>
        </r>
        <r>
          <rPr>
            <sz val="9"/>
            <color indexed="81"/>
            <rFont val="Segoe UI"/>
            <family val="2"/>
          </rPr>
          <t xml:space="preserve">
entspricht dem "Wächterband" nach ISO/IEC Guide 98-4, also dem Erweiterungsbereich vom Grenzwert bis zur Entscheidungsgrenze.</t>
        </r>
      </text>
    </comment>
    <comment ref="A77" authorId="0" shapeId="0">
      <text>
        <r>
          <rPr>
            <b/>
            <sz val="9"/>
            <color indexed="81"/>
            <rFont val="Segoe UI"/>
            <family val="2"/>
          </rPr>
          <t>Lars Alpers:</t>
        </r>
        <r>
          <rPr>
            <sz val="9"/>
            <color indexed="81"/>
            <rFont val="Segoe UI"/>
            <family val="2"/>
          </rPr>
          <t xml:space="preserve">
Bei angegebener Messunsicherheit und angegebenen Fehlern 1. und 2. Art ist dieser Betrag die maximal anzunehmende Abweichung des Prüfergebnisses vom wahren Gehalt der Probe.</t>
        </r>
      </text>
    </comment>
  </commentList>
</comments>
</file>

<file path=xl/sharedStrings.xml><?xml version="1.0" encoding="utf-8"?>
<sst xmlns="http://schemas.openxmlformats.org/spreadsheetml/2006/main" count="260" uniqueCount="105">
  <si>
    <t>Konformitätszone</t>
  </si>
  <si>
    <r>
      <t>Zu bewertendes Prüfergebnis   X</t>
    </r>
    <r>
      <rPr>
        <sz val="11"/>
        <color theme="1"/>
        <rFont val="Calibri"/>
        <family val="2"/>
        <scheme val="minor"/>
      </rPr>
      <t>:</t>
    </r>
  </si>
  <si>
    <t>Auswahl</t>
  </si>
  <si>
    <t>entspricht einer Konformitätsbestätigung</t>
  </si>
  <si>
    <t xml:space="preserve">X ≤ </t>
  </si>
  <si>
    <t>erfüllt?</t>
  </si>
  <si>
    <t>Sie ist günstig für den Verantwortlichen („Verursacher“), jedoch ungünstig für das zu überwachende Medium („Schutzgut“).</t>
  </si>
  <si>
    <t>Sie ist ungünstig für den Verantwortlichen („Verursacher“), jedoch günstig für das zu überwachende Medium („Schutzgut“).</t>
  </si>
  <si>
    <t>für die Auswahl zu bedenken ist die folgende Konsequenz dieser Entscheidungsregel</t>
  </si>
  <si>
    <t xml:space="preserve">X &lt; </t>
  </si>
  <si>
    <t xml:space="preserve">X &gt; </t>
  </si>
  <si>
    <t xml:space="preserve"> (entspr. dem Differenzbetrag zum Grenzwert, der überschritten werden muss, um bei festgelegtem α UND β, eine Grenzwertverletzung signifikant anzuzeigen)</t>
  </si>
  <si>
    <t>α entspricht der Wahrscheinlichkeit für eine irrtümlich angezeigte Grenzwertüberschreitung</t>
  </si>
  <si>
    <t>β entspricht der Wahrscheinlichkeit für eine irrtümlich nicht erkannte Grenzwertüberschreitung</t>
  </si>
  <si>
    <t>Hinweis</t>
  </si>
  <si>
    <t>Auftraggeber:</t>
  </si>
  <si>
    <t>Probenbezeichnung/Projekt:</t>
  </si>
  <si>
    <t>Auftrags-/Probennummer:</t>
  </si>
  <si>
    <t>Datum der Auswertung:</t>
  </si>
  <si>
    <t>Analyt:</t>
  </si>
  <si>
    <t>Berichts-Nummer, bzw. ID-Code:</t>
  </si>
  <si>
    <t>Prüfverfahren:</t>
  </si>
  <si>
    <t>Name des Auswertenden:</t>
  </si>
  <si>
    <t>Verteilungsart der Messunsicherheit:</t>
  </si>
  <si>
    <t>Erweiterte Messunsicherheit   U:</t>
  </si>
  <si>
    <t>anzuwendende Maßeinheit:</t>
  </si>
  <si>
    <t>Bestimmungen, Anzahl   n:</t>
  </si>
  <si>
    <r>
      <t>Vorgegebener Grenzwert   µ</t>
    </r>
    <r>
      <rPr>
        <vertAlign val="subscript"/>
        <sz val="11"/>
        <color theme="1"/>
        <rFont val="Calibri"/>
        <family val="2"/>
        <scheme val="minor"/>
      </rPr>
      <t>0</t>
    </r>
    <r>
      <rPr>
        <sz val="11"/>
        <color theme="1"/>
        <rFont val="Calibri"/>
        <family val="2"/>
        <scheme val="minor"/>
      </rPr>
      <t>:</t>
    </r>
  </si>
  <si>
    <t>Art des einzuhaltenden Grenzwertes:</t>
  </si>
  <si>
    <t>Anforderung, Fehler 1. Art   α:</t>
  </si>
  <si>
    <t>Anforderung, Fehler 2. Art   β:</t>
  </si>
  <si>
    <t>Die Konformitätszone entspricht:</t>
  </si>
  <si>
    <t xml:space="preserve">X ≥ </t>
  </si>
  <si>
    <r>
      <t>x</t>
    </r>
    <r>
      <rPr>
        <vertAlign val="subscript"/>
        <sz val="10"/>
        <color theme="1"/>
        <rFont val="Calibri"/>
        <family val="2"/>
        <scheme val="minor"/>
      </rPr>
      <t>krit</t>
    </r>
  </si>
  <si>
    <r>
      <t>x</t>
    </r>
    <r>
      <rPr>
        <vertAlign val="subscript"/>
        <sz val="10"/>
        <color theme="0" tint="-0.499984740745262"/>
        <rFont val="Calibri"/>
        <family val="2"/>
        <scheme val="minor"/>
      </rPr>
      <t>krit</t>
    </r>
  </si>
  <si>
    <r>
      <t>Kritischer Gehaltswert x</t>
    </r>
    <r>
      <rPr>
        <vertAlign val="subscript"/>
        <sz val="11"/>
        <color theme="1"/>
        <rFont val="Calibri"/>
        <family val="2"/>
        <scheme val="minor"/>
      </rPr>
      <t>krit</t>
    </r>
    <r>
      <rPr>
        <sz val="11"/>
        <color theme="1"/>
        <rFont val="Calibri"/>
        <family val="2"/>
        <scheme val="minor"/>
      </rPr>
      <t>:</t>
    </r>
  </si>
  <si>
    <r>
      <t xml:space="preserve">solange das Prüfergebnis X kleiner ist, als der kritische Gehaltswert </t>
    </r>
    <r>
      <rPr>
        <b/>
        <sz val="10"/>
        <color theme="0" tint="-0.499984740745262"/>
        <rFont val="Calibri"/>
        <family val="2"/>
        <scheme val="minor"/>
      </rPr>
      <t>x</t>
    </r>
    <r>
      <rPr>
        <b/>
        <vertAlign val="subscript"/>
        <sz val="10"/>
        <color theme="0" tint="-0.499984740745262"/>
        <rFont val="Calibri"/>
        <family val="2"/>
        <scheme val="minor"/>
      </rPr>
      <t>krit</t>
    </r>
    <r>
      <rPr>
        <b/>
        <sz val="9"/>
        <color theme="0" tint="-0.499984740745262"/>
        <rFont val="Calibri"/>
        <family val="2"/>
        <scheme val="minor"/>
      </rPr>
      <t xml:space="preserve"> = (µ</t>
    </r>
    <r>
      <rPr>
        <b/>
        <vertAlign val="subscript"/>
        <sz val="9"/>
        <color theme="0" tint="-0.499984740745262"/>
        <rFont val="Calibri"/>
        <family val="2"/>
        <scheme val="minor"/>
      </rPr>
      <t xml:space="preserve">0 </t>
    </r>
    <r>
      <rPr>
        <b/>
        <sz val="9"/>
        <color theme="0" tint="-0.499984740745262"/>
        <rFont val="Calibri"/>
        <family val="2"/>
        <scheme val="minor"/>
      </rPr>
      <t>+ g)</t>
    </r>
    <r>
      <rPr>
        <sz val="9"/>
        <color theme="0" tint="-0.499984740745262"/>
        <rFont val="Calibri"/>
        <family val="2"/>
        <scheme val="minor"/>
      </rPr>
      <t>.</t>
    </r>
  </si>
  <si>
    <r>
      <t xml:space="preserve">solange das Prüfergebnis X den kritischen Gehaltswert </t>
    </r>
    <r>
      <rPr>
        <b/>
        <sz val="10"/>
        <color theme="0" tint="-0.499984740745262"/>
        <rFont val="Calibri"/>
        <family val="2"/>
        <scheme val="minor"/>
      </rPr>
      <t>x</t>
    </r>
    <r>
      <rPr>
        <b/>
        <vertAlign val="subscript"/>
        <sz val="10"/>
        <color theme="0" tint="-0.499984740745262"/>
        <rFont val="Calibri"/>
        <family val="2"/>
        <scheme val="minor"/>
      </rPr>
      <t>krit</t>
    </r>
    <r>
      <rPr>
        <b/>
        <sz val="9"/>
        <color theme="0" tint="-0.499984740745262"/>
        <rFont val="Calibri"/>
        <family val="2"/>
        <scheme val="minor"/>
      </rPr>
      <t xml:space="preserve"> = (µ</t>
    </r>
    <r>
      <rPr>
        <b/>
        <vertAlign val="subscript"/>
        <sz val="9"/>
        <color theme="0" tint="-0.499984740745262"/>
        <rFont val="Calibri"/>
        <family val="2"/>
        <scheme val="minor"/>
      </rPr>
      <t>0</t>
    </r>
    <r>
      <rPr>
        <b/>
        <sz val="9"/>
        <color theme="0" tint="-0.499984740745262"/>
        <rFont val="Calibri"/>
        <family val="2"/>
        <scheme val="minor"/>
      </rPr>
      <t xml:space="preserve"> - g)</t>
    </r>
    <r>
      <rPr>
        <sz val="9"/>
        <color theme="0" tint="-0.499984740745262"/>
        <rFont val="Calibri"/>
        <family val="2"/>
        <scheme val="minor"/>
      </rPr>
      <t xml:space="preserve"> nicht überschreitet.</t>
    </r>
  </si>
  <si>
    <r>
      <t xml:space="preserve">solange das Prüfergebnis X größer ist, als der kritische Gehaltswert </t>
    </r>
    <r>
      <rPr>
        <b/>
        <sz val="10"/>
        <color theme="0" tint="-0.499984740745262"/>
        <rFont val="Calibri"/>
        <family val="2"/>
        <scheme val="minor"/>
      </rPr>
      <t>x</t>
    </r>
    <r>
      <rPr>
        <b/>
        <vertAlign val="subscript"/>
        <sz val="10"/>
        <color theme="0" tint="-0.499984740745262"/>
        <rFont val="Calibri"/>
        <family val="2"/>
        <scheme val="minor"/>
      </rPr>
      <t>krit</t>
    </r>
    <r>
      <rPr>
        <b/>
        <sz val="9"/>
        <color theme="0" tint="-0.499984740745262"/>
        <rFont val="Calibri"/>
        <family val="2"/>
        <scheme val="minor"/>
      </rPr>
      <t xml:space="preserve"> = (µ</t>
    </r>
    <r>
      <rPr>
        <b/>
        <vertAlign val="subscript"/>
        <sz val="9"/>
        <color theme="0" tint="-0.499984740745262"/>
        <rFont val="Calibri"/>
        <family val="2"/>
        <scheme val="minor"/>
      </rPr>
      <t>0</t>
    </r>
    <r>
      <rPr>
        <b/>
        <sz val="9"/>
        <color theme="0" tint="-0.499984740745262"/>
        <rFont val="Calibri"/>
        <family val="2"/>
        <scheme val="minor"/>
      </rPr>
      <t xml:space="preserve"> - g)</t>
    </r>
    <r>
      <rPr>
        <sz val="9"/>
        <color theme="0" tint="-0.499984740745262"/>
        <rFont val="Calibri"/>
        <family val="2"/>
        <scheme val="minor"/>
      </rPr>
      <t>.</t>
    </r>
  </si>
  <si>
    <r>
      <t xml:space="preserve">solange das Prüfergebnis X den kritischen Gehaltswert </t>
    </r>
    <r>
      <rPr>
        <b/>
        <sz val="10"/>
        <color theme="0" tint="-0.499984740745262"/>
        <rFont val="Calibri"/>
        <family val="2"/>
        <scheme val="minor"/>
      </rPr>
      <t>x</t>
    </r>
    <r>
      <rPr>
        <b/>
        <vertAlign val="subscript"/>
        <sz val="10"/>
        <color theme="0" tint="-0.499984740745262"/>
        <rFont val="Calibri"/>
        <family val="2"/>
        <scheme val="minor"/>
      </rPr>
      <t>krit</t>
    </r>
    <r>
      <rPr>
        <b/>
        <sz val="9"/>
        <color theme="0" tint="-0.499984740745262"/>
        <rFont val="Calibri"/>
        <family val="2"/>
        <scheme val="minor"/>
      </rPr>
      <t xml:space="preserve"> = (µ</t>
    </r>
    <r>
      <rPr>
        <b/>
        <vertAlign val="subscript"/>
        <sz val="9"/>
        <color theme="0" tint="-0.499984740745262"/>
        <rFont val="Calibri"/>
        <family val="2"/>
        <scheme val="minor"/>
      </rPr>
      <t>0</t>
    </r>
    <r>
      <rPr>
        <b/>
        <sz val="9"/>
        <color theme="0" tint="-0.499984740745262"/>
        <rFont val="Calibri"/>
        <family val="2"/>
        <scheme val="minor"/>
      </rPr>
      <t xml:space="preserve"> + g)</t>
    </r>
    <r>
      <rPr>
        <sz val="9"/>
        <color theme="0" tint="-0.499984740745262"/>
        <rFont val="Calibri"/>
        <family val="2"/>
        <scheme val="minor"/>
      </rPr>
      <t xml:space="preserve"> nicht unterschreitet.</t>
    </r>
  </si>
  <si>
    <r>
      <t>oberer, tolerant ("</t>
    </r>
    <r>
      <rPr>
        <i/>
        <sz val="9"/>
        <color theme="0" tint="-0.499984740745262"/>
        <rFont val="Calibri"/>
        <family val="2"/>
        <scheme val="minor"/>
      </rPr>
      <t>Keine signifikante Grenzwertüberschreitung</t>
    </r>
    <r>
      <rPr>
        <sz val="9"/>
        <color theme="0" tint="-0.499984740745262"/>
        <rFont val="Calibri"/>
        <family val="2"/>
        <scheme val="minor"/>
      </rPr>
      <t>")</t>
    </r>
  </si>
  <si>
    <r>
      <t>oberer, streng ("</t>
    </r>
    <r>
      <rPr>
        <i/>
        <sz val="9"/>
        <color theme="0" tint="-0.499984740745262"/>
        <rFont val="Calibri"/>
        <family val="2"/>
        <scheme val="minor"/>
      </rPr>
      <t>Signifikante Grenzwertunterschreitung</t>
    </r>
    <r>
      <rPr>
        <sz val="9"/>
        <color theme="0" tint="-0.499984740745262"/>
        <rFont val="Calibri"/>
        <family val="2"/>
        <scheme val="minor"/>
      </rPr>
      <t>")</t>
    </r>
  </si>
  <si>
    <r>
      <t>unterer, tolerant ("</t>
    </r>
    <r>
      <rPr>
        <i/>
        <sz val="9"/>
        <color theme="0" tint="-0.499984740745262"/>
        <rFont val="Calibri"/>
        <family val="2"/>
        <scheme val="minor"/>
      </rPr>
      <t>Keine signifikante Grenzwertunterschreitung</t>
    </r>
    <r>
      <rPr>
        <sz val="9"/>
        <color theme="0" tint="-0.499984740745262"/>
        <rFont val="Calibri"/>
        <family val="2"/>
        <scheme val="minor"/>
      </rPr>
      <t>")</t>
    </r>
  </si>
  <si>
    <r>
      <t>unterer, streng ("</t>
    </r>
    <r>
      <rPr>
        <i/>
        <sz val="9"/>
        <color theme="0" tint="-0.499984740745262"/>
        <rFont val="Calibri"/>
        <family val="2"/>
        <scheme val="minor"/>
      </rPr>
      <t>Signifikante Grenzwertüberschreitung</t>
    </r>
    <r>
      <rPr>
        <sz val="9"/>
        <color theme="0" tint="-0.499984740745262"/>
        <rFont val="Calibri"/>
        <family val="2"/>
        <scheme val="minor"/>
      </rPr>
      <t>")</t>
    </r>
  </si>
  <si>
    <t>Standard-Messunsicherheit   u:</t>
  </si>
  <si>
    <r>
      <t>Grenzwert, Konformitätskriterium (</t>
    </r>
    <r>
      <rPr>
        <i/>
        <sz val="9"/>
        <color theme="1"/>
        <rFont val="Calibri"/>
        <family val="2"/>
        <scheme val="minor"/>
      </rPr>
      <t>Bezeichnung gemäß Norm</t>
    </r>
    <r>
      <rPr>
        <sz val="9"/>
        <color theme="1"/>
        <rFont val="Calibri"/>
        <family val="2"/>
        <scheme val="minor"/>
      </rPr>
      <t>)</t>
    </r>
  </si>
  <si>
    <t xml:space="preserve">Erläuterung: Das vorliegende Rechenblatt wendet die o. g. Norm auf die eingegebenen Daten an. Hierbei soll die durchgeführte Methode verständlich und übersichtlich dargestellt werden, weshalb die Auswertung tabellarisch erfolgt und einige Hinweise zu den einzelnen Variablen gegeben werden. </t>
  </si>
  <si>
    <t>Bitte beachten: Zur Verbesserung der Nachvollziehbarkeit habe ich auf den in der Norm angewendeten Zwischenschritt über Δ⁺ und Δ⁻ verzichtet und die Bezeichnungen der Konformitätskriterien geändert, da ich die in der Norm angewendeten Bezeichnungen eher verwirrend als nützlich finde.</t>
  </si>
  <si>
    <t>Zur festgelegten Entscheidungsregel ist gemäß DIN SPEC 38402-100:2017-08 zu bedenken:</t>
  </si>
  <si>
    <t>Bewertung des Prüfergebnisses:</t>
  </si>
  <si>
    <t>Liegt das Prüfergebnis innerhalb der Konformitätszone?:</t>
  </si>
  <si>
    <t>Bemerkungen</t>
  </si>
  <si>
    <t>Wirkung</t>
  </si>
  <si>
    <t>Aufweichung</t>
  </si>
  <si>
    <t>Verschärfung</t>
  </si>
  <si>
    <t>Datum, Unterschrift</t>
  </si>
  <si>
    <t>Bearbeitungsstand des Rechenblattes:</t>
  </si>
  <si>
    <r>
      <t xml:space="preserve"> (entspricht dem Wächterwert gemäß ISO/IEC Guide 98-4). </t>
    </r>
    <r>
      <rPr>
        <u/>
        <sz val="11"/>
        <color theme="1"/>
        <rFont val="Calibri"/>
        <family val="2"/>
        <scheme val="minor"/>
      </rPr>
      <t>Wichtig zu wissen:</t>
    </r>
    <r>
      <rPr>
        <sz val="11"/>
        <color theme="1"/>
        <rFont val="Calibri"/>
        <family val="2"/>
        <scheme val="minor"/>
      </rPr>
      <t xml:space="preserve"> In g wird nur α berücksichtigt, womit β = 0,5 beträgt, was einem Vertrauensbereich von 50% für β entspricht!</t>
    </r>
  </si>
  <si>
    <t>Konformitätskriterium</t>
  </si>
  <si>
    <r>
      <t>signifikante Stellen für x</t>
    </r>
    <r>
      <rPr>
        <vertAlign val="subscript"/>
        <sz val="11"/>
        <color theme="1"/>
        <rFont val="Calibri"/>
        <family val="2"/>
        <scheme val="minor"/>
      </rPr>
      <t>krit</t>
    </r>
    <r>
      <rPr>
        <sz val="11"/>
        <color theme="1"/>
        <rFont val="Calibri"/>
        <family val="2"/>
        <scheme val="minor"/>
      </rPr>
      <t>:</t>
    </r>
  </si>
  <si>
    <t>signifikante Stellen für g und δ:</t>
  </si>
  <si>
    <t>Validierung: Die Richtigkeit der Rechenergebnisse wurde nachgewiesen, anhand aller in der zug. Norm angegebenen Fallbeispiele (1, 2a, 2b und 3).</t>
  </si>
  <si>
    <t>LA Toolsammlung</t>
  </si>
  <si>
    <t>lars-alpers@gmx.de</t>
  </si>
  <si>
    <t>Untersuchung eines Prüfergebnisses auf Grenzwertverletzung unter Berücksichtigung der Messunsicherheit</t>
  </si>
  <si>
    <t>nach statistischem Konzept, DIN SPEC 38402-100:2017-08</t>
  </si>
  <si>
    <t>Untersuchung eines Prüfergebnisses auf Grenzwertverletzung unter Berücksichtigung der Messunsicherheit nach stistischem Konzept, DIN SPEC 38402-100:2017-08</t>
  </si>
  <si>
    <t>2 s</t>
  </si>
  <si>
    <t>oberer Grenzwert</t>
  </si>
  <si>
    <t>tolerant</t>
  </si>
  <si>
    <t>streng</t>
  </si>
  <si>
    <t>Hinweis: Gemäß DIN SPEC 38402-100:2017-08 wird die Vorgabe des Fehlers 2. Art bei der Bewertung nicht berücksichtigt (siehe auch den Hinweis zu "g" in Zelle E20).</t>
  </si>
  <si>
    <t>Zu bewertendes Prüfergebnis   X:</t>
  </si>
  <si>
    <t>Vorgegebener Grenzwert   µ0:</t>
  </si>
  <si>
    <t>signifikante Stellen für xkrit:</t>
  </si>
  <si>
    <t>Kritische Grenzwerterweiterung   g  (α = 0,05):</t>
  </si>
  <si>
    <t>max. erfassbare Grenzwertabw.   δ  (α = 0,05; β = 0,05):</t>
  </si>
  <si>
    <t>Kritischer Gehaltswert xkrit:</t>
  </si>
  <si>
    <t>ja</t>
  </si>
  <si>
    <t>Norm</t>
  </si>
  <si>
    <t>nein</t>
  </si>
  <si>
    <t>X &lt; 1037</t>
  </si>
  <si>
    <t>entspricht</t>
  </si>
  <si>
    <t>Fallbeispiele aus DIN SPEC 38402-100:2017-08</t>
  </si>
  <si>
    <r>
      <t>Anforderung, Fehler 2. Art   β</t>
    </r>
    <r>
      <rPr>
        <vertAlign val="subscript"/>
        <sz val="11"/>
        <color theme="1"/>
        <rFont val="Calibri"/>
        <family val="2"/>
        <scheme val="minor"/>
      </rPr>
      <t>0</t>
    </r>
    <r>
      <rPr>
        <sz val="11"/>
        <color theme="1"/>
        <rFont val="Calibri"/>
        <family val="2"/>
        <scheme val="minor"/>
      </rPr>
      <t>:</t>
    </r>
  </si>
  <si>
    <r>
      <t>Anforderung, Fehler 2. Art   β</t>
    </r>
    <r>
      <rPr>
        <vertAlign val="subscript"/>
        <sz val="11"/>
        <color theme="0" tint="-0.499984740745262"/>
        <rFont val="Calibri"/>
        <family val="2"/>
        <scheme val="minor"/>
      </rPr>
      <t>0</t>
    </r>
    <r>
      <rPr>
        <sz val="11"/>
        <color theme="0" tint="-0.499984740745262"/>
        <rFont val="Calibri"/>
        <family val="2"/>
        <scheme val="minor"/>
      </rPr>
      <t>:</t>
    </r>
  </si>
  <si>
    <t>1 s</t>
  </si>
  <si>
    <t>unterer Grenzwert</t>
  </si>
  <si>
    <t>X &gt; 4,8</t>
  </si>
  <si>
    <t>Bewertung (Spalte 1 bis 3)</t>
  </si>
  <si>
    <t>Bewertung (Spalte 1 bis 2)</t>
  </si>
  <si>
    <t>LA-Tool</t>
  </si>
  <si>
    <t>X ≥ 5,3</t>
  </si>
  <si>
    <t>entspricht nicht</t>
  </si>
  <si>
    <t>Begründung: Ungenauigkeit in der Norm. Es wurde hier g auf 1 signifikante Stelle gerundet und danach δ = 2*g gerechnet.</t>
  </si>
  <si>
    <t>X ≤ 8,6</t>
  </si>
  <si>
    <t>4.2.3 (Fall 3, Tab. 6, Spalte 1)</t>
  </si>
  <si>
    <t>4.2.3 (Fall 3, Tab.6, Spalte 2)</t>
  </si>
  <si>
    <t>4.2.3 (Fall 2b, Tab. 5, Spalte 1)</t>
  </si>
  <si>
    <t>4.2.3 (Fall 2b, Tab. 5, Spalte 2)</t>
  </si>
  <si>
    <t>4.2.2 (Fall 2a, Tab. 4, Spalte 1)</t>
  </si>
  <si>
    <t>4.2.2 (Fall 2a, Tab. 4, Spalte 2)</t>
  </si>
  <si>
    <t>4.2.1 (Fall 1, Tab. 3, Spalte 1)</t>
  </si>
  <si>
    <t>4.2.1 (Fall 1, Tab. 3, Spalte 2)</t>
  </si>
  <si>
    <t>4.2.1 (Fall 1, Tab. 3, Spalte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</si>
</sst>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Calibri"/>
      <family val="2"/>
      <scheme val="minor"/>
    </font>
    <font>
      <b/>
      <sz val="11"/>
      <color theme="1"/>
      <name val="Calibri"/>
      <family val="2"/>
      <scheme val="minor"/>
    </font>
    <font>
      <sz val="10"/>
      <name val="Arial"/>
      <family val="2"/>
    </font>
    <font>
      <vertAlign val="subscript"/>
      <sz val="11"/>
      <color theme="1"/>
      <name val="Calibri"/>
      <family val="2"/>
      <scheme val="minor"/>
    </font>
    <font>
      <sz val="9"/>
      <color indexed="81"/>
      <name val="Segoe UI"/>
      <family val="2"/>
    </font>
    <font>
      <b/>
      <sz val="9"/>
      <color indexed="81"/>
      <name val="Segoe UI"/>
      <family val="2"/>
    </font>
    <font>
      <sz val="11"/>
      <color theme="0" tint="-0.499984740745262"/>
      <name val="Calibri"/>
      <family val="2"/>
      <scheme val="minor"/>
    </font>
    <font>
      <u/>
      <sz val="11"/>
      <color theme="1"/>
      <name val="Calibri"/>
      <family val="2"/>
      <scheme val="minor"/>
    </font>
    <font>
      <sz val="10"/>
      <color theme="1"/>
      <name val="Calibri"/>
      <family val="2"/>
      <scheme val="minor"/>
    </font>
    <font>
      <sz val="11"/>
      <color rgb="FF0000FF"/>
      <name val="Calibri"/>
      <family val="2"/>
      <scheme val="minor"/>
    </font>
    <font>
      <b/>
      <sz val="11"/>
      <color rgb="FF0000FF"/>
      <name val="Calibri"/>
      <family val="2"/>
      <scheme val="minor"/>
    </font>
    <font>
      <sz val="9"/>
      <color theme="1"/>
      <name val="Calibri"/>
      <family val="2"/>
      <scheme val="minor"/>
    </font>
    <font>
      <sz val="9"/>
      <color theme="0" tint="-0.499984740745262"/>
      <name val="Calibri"/>
      <family val="2"/>
      <scheme val="minor"/>
    </font>
    <font>
      <vertAlign val="subscript"/>
      <sz val="10"/>
      <color theme="1"/>
      <name val="Calibri"/>
      <family val="2"/>
      <scheme val="minor"/>
    </font>
    <font>
      <sz val="10"/>
      <color theme="0" tint="-0.499984740745262"/>
      <name val="Calibri"/>
      <family val="2"/>
      <scheme val="minor"/>
    </font>
    <font>
      <vertAlign val="subscript"/>
      <sz val="10"/>
      <color theme="0" tint="-0.499984740745262"/>
      <name val="Calibri"/>
      <family val="2"/>
      <scheme val="minor"/>
    </font>
    <font>
      <b/>
      <sz val="9"/>
      <color theme="0" tint="-0.499984740745262"/>
      <name val="Calibri"/>
      <family val="2"/>
      <scheme val="minor"/>
    </font>
    <font>
      <b/>
      <sz val="10"/>
      <color theme="0" tint="-0.499984740745262"/>
      <name val="Calibri"/>
      <family val="2"/>
      <scheme val="minor"/>
    </font>
    <font>
      <b/>
      <vertAlign val="subscript"/>
      <sz val="10"/>
      <color theme="0" tint="-0.499984740745262"/>
      <name val="Calibri"/>
      <family val="2"/>
      <scheme val="minor"/>
    </font>
    <font>
      <b/>
      <vertAlign val="subscript"/>
      <sz val="9"/>
      <color theme="0" tint="-0.499984740745262"/>
      <name val="Calibri"/>
      <family val="2"/>
      <scheme val="minor"/>
    </font>
    <font>
      <i/>
      <sz val="9"/>
      <color theme="1"/>
      <name val="Calibri"/>
      <family val="2"/>
      <scheme val="minor"/>
    </font>
    <font>
      <i/>
      <sz val="9"/>
      <color theme="0" tint="-0.499984740745262"/>
      <name val="Calibri"/>
      <family val="2"/>
      <scheme val="minor"/>
    </font>
    <font>
      <sz val="11"/>
      <name val="Calibri"/>
      <family val="2"/>
      <scheme val="minor"/>
    </font>
    <font>
      <b/>
      <u/>
      <sz val="11"/>
      <color theme="1"/>
      <name val="Calibri"/>
      <family val="2"/>
      <scheme val="minor"/>
    </font>
    <font>
      <sz val="11"/>
      <color theme="5" tint="-0.249977111117893"/>
      <name val="Calibri"/>
      <family val="2"/>
      <scheme val="minor"/>
    </font>
    <font>
      <b/>
      <sz val="11"/>
      <color theme="5" tint="-0.249977111117893"/>
      <name val="Calibri"/>
      <family val="2"/>
      <scheme val="minor"/>
    </font>
    <font>
      <i/>
      <sz val="11"/>
      <color theme="1"/>
      <name val="Calibri"/>
      <family val="2"/>
      <scheme val="minor"/>
    </font>
    <font>
      <u/>
      <sz val="14"/>
      <name val="Arial"/>
      <family val="2"/>
    </font>
    <font>
      <u/>
      <sz val="10"/>
      <color indexed="12"/>
      <name val="Arial"/>
      <family val="2"/>
    </font>
    <font>
      <i/>
      <u/>
      <sz val="10"/>
      <color indexed="12"/>
      <name val="Arial"/>
      <family val="2"/>
    </font>
    <font>
      <sz val="14"/>
      <name val="Arial"/>
      <family val="2"/>
    </font>
    <font>
      <sz val="11"/>
      <name val="Arial"/>
      <family val="2"/>
    </font>
    <font>
      <sz val="9"/>
      <color indexed="81"/>
      <name val="Segoe UI"/>
      <charset val="1"/>
    </font>
    <font>
      <b/>
      <sz val="9"/>
      <color indexed="81"/>
      <name val="Segoe UI"/>
      <charset val="1"/>
    </font>
    <font>
      <sz val="10"/>
      <color theme="1"/>
      <name val="Arial"/>
      <family val="2"/>
    </font>
    <font>
      <sz val="10.5"/>
      <color theme="1"/>
      <name val="Calibri"/>
      <family val="2"/>
      <scheme val="minor"/>
    </font>
    <font>
      <vertAlign val="subscript"/>
      <sz val="11"/>
      <color theme="0" tint="-0.499984740745262"/>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right style="medium">
        <color indexed="64"/>
      </right>
      <top/>
      <bottom/>
      <diagonal/>
    </border>
  </borders>
  <cellStyleXfs count="3">
    <xf numFmtId="0" fontId="0" fillId="0" borderId="0"/>
    <xf numFmtId="0" fontId="2" fillId="0" borderId="0"/>
    <xf numFmtId="0" fontId="28" fillId="0" borderId="0" applyNumberFormat="0" applyFill="0" applyBorder="0" applyAlignment="0" applyProtection="0">
      <alignment vertical="top"/>
      <protection locked="0"/>
    </xf>
  </cellStyleXfs>
  <cellXfs count="121">
    <xf numFmtId="0" fontId="0" fillId="0" borderId="0" xfId="0"/>
    <xf numFmtId="49" fontId="2" fillId="3" borderId="1" xfId="0" applyNumberFormat="1" applyFont="1" applyFill="1" applyBorder="1" applyAlignment="1" applyProtection="1">
      <alignment horizontal="left" vertical="center"/>
      <protection locked="0"/>
    </xf>
    <xf numFmtId="0" fontId="0" fillId="3" borderId="1" xfId="0" applyFill="1" applyBorder="1" applyAlignment="1" applyProtection="1">
      <alignment vertical="center"/>
      <protection locked="0"/>
    </xf>
    <xf numFmtId="49" fontId="2" fillId="3" borderId="1" xfId="0" applyNumberFormat="1" applyFont="1" applyFill="1" applyBorder="1" applyAlignment="1" applyProtection="1">
      <alignment horizontal="right" vertical="center"/>
      <protection locked="0"/>
    </xf>
    <xf numFmtId="0" fontId="0" fillId="3" borderId="1" xfId="0" applyFill="1" applyBorder="1" applyAlignment="1" applyProtection="1">
      <alignment horizontal="right" vertical="center"/>
      <protection locked="0"/>
    </xf>
    <xf numFmtId="0" fontId="6" fillId="2" borderId="1" xfId="0" applyFont="1" applyFill="1" applyBorder="1" applyAlignment="1" applyProtection="1">
      <alignment vertical="center"/>
      <protection locked="0"/>
    </xf>
    <xf numFmtId="0" fontId="1" fillId="4" borderId="0" xfId="0" applyFont="1" applyFill="1" applyAlignment="1" applyProtection="1">
      <alignment vertical="center"/>
    </xf>
    <xf numFmtId="0" fontId="0" fillId="4" borderId="0" xfId="0" applyFill="1" applyAlignment="1" applyProtection="1">
      <alignment vertical="center"/>
    </xf>
    <xf numFmtId="0" fontId="8" fillId="4" borderId="0" xfId="0" applyFont="1" applyFill="1" applyAlignment="1" applyProtection="1">
      <alignment vertical="center"/>
    </xf>
    <xf numFmtId="0" fontId="8" fillId="4" borderId="0" xfId="0" applyFont="1" applyFill="1" applyAlignment="1" applyProtection="1"/>
    <xf numFmtId="0" fontId="0" fillId="4" borderId="16" xfId="0" applyFill="1" applyBorder="1" applyAlignment="1" applyProtection="1">
      <alignment vertical="center"/>
    </xf>
    <xf numFmtId="0" fontId="0" fillId="4" borderId="0" xfId="0" applyFont="1" applyFill="1" applyAlignment="1" applyProtection="1">
      <alignment vertical="center"/>
    </xf>
    <xf numFmtId="0" fontId="11" fillId="4" borderId="0" xfId="0" applyFont="1" applyFill="1" applyAlignment="1" applyProtection="1">
      <alignment horizontal="center" vertical="center"/>
    </xf>
    <xf numFmtId="0" fontId="0" fillId="4" borderId="0" xfId="0" applyFill="1" applyAlignment="1" applyProtection="1">
      <alignment horizontal="left" vertical="center"/>
    </xf>
    <xf numFmtId="0" fontId="11" fillId="4" borderId="12" xfId="0" applyFont="1" applyFill="1" applyBorder="1" applyAlignment="1" applyProtection="1">
      <alignment vertical="center"/>
    </xf>
    <xf numFmtId="0" fontId="11" fillId="4" borderId="13" xfId="0" applyFont="1" applyFill="1" applyBorder="1" applyAlignment="1" applyProtection="1">
      <alignment vertical="center"/>
    </xf>
    <xf numFmtId="0" fontId="8" fillId="4" borderId="13" xfId="0" applyFont="1" applyFill="1" applyBorder="1" applyAlignment="1" applyProtection="1">
      <alignment horizontal="center" vertical="center"/>
    </xf>
    <xf numFmtId="0" fontId="11" fillId="4" borderId="13" xfId="0" applyFont="1" applyFill="1" applyBorder="1" applyAlignment="1" applyProtection="1">
      <alignment horizontal="centerContinuous" vertical="center"/>
    </xf>
    <xf numFmtId="0" fontId="11" fillId="4" borderId="14" xfId="0" applyFont="1" applyFill="1" applyBorder="1" applyAlignment="1" applyProtection="1">
      <alignment vertical="center"/>
    </xf>
    <xf numFmtId="0" fontId="11" fillId="4" borderId="15" xfId="0" applyFont="1" applyFill="1" applyBorder="1" applyAlignment="1" applyProtection="1">
      <alignment vertical="center"/>
    </xf>
    <xf numFmtId="0" fontId="11" fillId="4" borderId="8" xfId="0" applyFont="1" applyFill="1" applyBorder="1" applyAlignment="1" applyProtection="1">
      <alignment horizontal="center" vertical="center"/>
    </xf>
    <xf numFmtId="0" fontId="12" fillId="4" borderId="9" xfId="0" applyFont="1" applyFill="1" applyBorder="1" applyAlignment="1" applyProtection="1">
      <alignment vertical="center"/>
    </xf>
    <xf numFmtId="0" fontId="12" fillId="4" borderId="9" xfId="0" applyFont="1" applyFill="1" applyBorder="1" applyAlignment="1" applyProtection="1">
      <alignment horizontal="right" vertical="center"/>
    </xf>
    <xf numFmtId="0" fontId="14" fillId="4" borderId="9" xfId="0" applyFont="1" applyFill="1" applyBorder="1" applyAlignment="1" applyProtection="1">
      <alignment vertical="center"/>
    </xf>
    <xf numFmtId="0" fontId="12" fillId="4" borderId="10" xfId="0" applyFont="1" applyFill="1" applyBorder="1" applyAlignment="1" applyProtection="1">
      <alignment vertical="center"/>
    </xf>
    <xf numFmtId="0" fontId="12" fillId="4" borderId="11" xfId="0" applyFont="1" applyFill="1" applyBorder="1" applyAlignment="1" applyProtection="1">
      <alignment vertical="center"/>
    </xf>
    <xf numFmtId="0" fontId="0" fillId="4" borderId="1" xfId="0" applyFill="1" applyBorder="1" applyAlignment="1" applyProtection="1">
      <alignment vertical="center"/>
    </xf>
    <xf numFmtId="0" fontId="11" fillId="4" borderId="2" xfId="0" applyFont="1" applyFill="1" applyBorder="1" applyAlignment="1" applyProtection="1">
      <alignment horizontal="center" vertical="center"/>
    </xf>
    <xf numFmtId="0" fontId="12" fillId="4" borderId="1" xfId="0" applyFont="1" applyFill="1" applyBorder="1" applyAlignment="1" applyProtection="1">
      <alignment vertical="center"/>
    </xf>
    <xf numFmtId="0" fontId="12" fillId="4" borderId="1" xfId="0" applyFont="1" applyFill="1" applyBorder="1" applyAlignment="1" applyProtection="1">
      <alignment horizontal="right" vertical="center"/>
    </xf>
    <xf numFmtId="0" fontId="14" fillId="4" borderId="1" xfId="0" applyFont="1" applyFill="1" applyBorder="1" applyAlignment="1" applyProtection="1">
      <alignment vertical="center"/>
    </xf>
    <xf numFmtId="0" fontId="12" fillId="4" borderId="3" xfId="0" applyFont="1" applyFill="1" applyBorder="1" applyAlignment="1" applyProtection="1">
      <alignment vertical="center"/>
    </xf>
    <xf numFmtId="0" fontId="11" fillId="4" borderId="4" xfId="0" applyFont="1" applyFill="1" applyBorder="1" applyAlignment="1" applyProtection="1">
      <alignment horizontal="center" vertical="center"/>
    </xf>
    <xf numFmtId="0" fontId="12" fillId="4" borderId="5" xfId="0" applyFont="1" applyFill="1" applyBorder="1" applyAlignment="1" applyProtection="1">
      <alignment vertical="center"/>
    </xf>
    <xf numFmtId="0" fontId="12" fillId="4" borderId="5" xfId="0" applyFont="1" applyFill="1" applyBorder="1" applyAlignment="1" applyProtection="1">
      <alignment horizontal="right" vertical="center"/>
    </xf>
    <xf numFmtId="0" fontId="14" fillId="4" borderId="5" xfId="0" applyFont="1" applyFill="1" applyBorder="1" applyAlignment="1" applyProtection="1">
      <alignment vertical="center"/>
    </xf>
    <xf numFmtId="0" fontId="12" fillId="4" borderId="6" xfId="0" applyFont="1" applyFill="1" applyBorder="1" applyAlignment="1" applyProtection="1">
      <alignment vertical="center"/>
    </xf>
    <xf numFmtId="0" fontId="6" fillId="4" borderId="0" xfId="0" applyFont="1" applyFill="1" applyAlignment="1" applyProtection="1">
      <alignment vertical="center"/>
    </xf>
    <xf numFmtId="0" fontId="0" fillId="4" borderId="0" xfId="0" applyFill="1" applyBorder="1" applyAlignment="1" applyProtection="1">
      <alignment vertical="center"/>
    </xf>
    <xf numFmtId="0" fontId="22" fillId="4" borderId="0" xfId="0" applyFont="1" applyFill="1" applyAlignment="1" applyProtection="1">
      <alignment vertical="center"/>
    </xf>
    <xf numFmtId="0" fontId="9" fillId="4" borderId="1" xfId="0" applyFont="1" applyFill="1" applyBorder="1" applyAlignment="1" applyProtection="1">
      <alignment horizontal="center" vertical="center"/>
    </xf>
    <xf numFmtId="0" fontId="9" fillId="4" borderId="0" xfId="0" applyFont="1" applyFill="1" applyBorder="1" applyAlignment="1" applyProtection="1">
      <alignment horizontal="center" vertical="center"/>
    </xf>
    <xf numFmtId="0" fontId="10" fillId="4" borderId="1" xfId="0" applyFont="1" applyFill="1" applyBorder="1" applyAlignment="1" applyProtection="1">
      <alignment horizontal="center" vertical="center"/>
    </xf>
    <xf numFmtId="0" fontId="10" fillId="4" borderId="16" xfId="0" applyFont="1" applyFill="1" applyBorder="1" applyAlignment="1">
      <alignment vertical="center"/>
    </xf>
    <xf numFmtId="0" fontId="7" fillId="4" borderId="0" xfId="0" applyFont="1" applyFill="1" applyAlignment="1" applyProtection="1">
      <alignment vertical="center"/>
    </xf>
    <xf numFmtId="0" fontId="9" fillId="4" borderId="0" xfId="0" applyFont="1" applyFill="1" applyAlignment="1" applyProtection="1">
      <alignment vertical="center"/>
    </xf>
    <xf numFmtId="0" fontId="0" fillId="4" borderId="0" xfId="0" applyFill="1"/>
    <xf numFmtId="0" fontId="0" fillId="4" borderId="7" xfId="0" applyFill="1" applyBorder="1"/>
    <xf numFmtId="0" fontId="0" fillId="4" borderId="17" xfId="0" applyFill="1" applyBorder="1"/>
    <xf numFmtId="0" fontId="0" fillId="4" borderId="17" xfId="0" applyFill="1" applyBorder="1" applyAlignment="1">
      <alignment horizontal="left"/>
    </xf>
    <xf numFmtId="0" fontId="0" fillId="4" borderId="19" xfId="0" applyFill="1" applyBorder="1"/>
    <xf numFmtId="0" fontId="23" fillId="4" borderId="0" xfId="0" applyFont="1" applyFill="1"/>
    <xf numFmtId="0" fontId="0" fillId="4" borderId="0" xfId="0" applyFill="1" applyAlignment="1">
      <alignment horizontal="left"/>
    </xf>
    <xf numFmtId="0" fontId="0" fillId="4" borderId="0" xfId="0" applyFill="1" applyAlignment="1">
      <alignment horizontal="left" wrapText="1"/>
    </xf>
    <xf numFmtId="0" fontId="7" fillId="4" borderId="0" xfId="0" applyFont="1" applyFill="1"/>
    <xf numFmtId="0" fontId="0" fillId="4" borderId="16" xfId="0" applyFill="1" applyBorder="1"/>
    <xf numFmtId="14" fontId="0" fillId="4" borderId="0" xfId="0" applyNumberFormat="1" applyFill="1" applyAlignment="1" applyProtection="1">
      <alignment horizontal="left" vertical="center"/>
    </xf>
    <xf numFmtId="0" fontId="25" fillId="4" borderId="0" xfId="0" applyFont="1" applyFill="1" applyAlignment="1" applyProtection="1">
      <alignment vertical="center"/>
    </xf>
    <xf numFmtId="0" fontId="0" fillId="4" borderId="17" xfId="0" applyFill="1" applyBorder="1" applyAlignment="1" applyProtection="1">
      <alignment vertical="center"/>
    </xf>
    <xf numFmtId="0" fontId="24" fillId="4" borderId="17" xfId="0" applyFont="1" applyFill="1" applyBorder="1" applyAlignment="1" applyProtection="1">
      <alignment vertical="center"/>
    </xf>
    <xf numFmtId="14" fontId="24" fillId="4" borderId="17" xfId="0" applyNumberFormat="1" applyFont="1" applyFill="1" applyBorder="1" applyAlignment="1" applyProtection="1">
      <alignment horizontal="left" vertical="center"/>
    </xf>
    <xf numFmtId="0" fontId="9" fillId="4" borderId="16" xfId="0" applyFont="1" applyFill="1" applyBorder="1" applyAlignment="1" applyProtection="1">
      <alignment vertical="center"/>
    </xf>
    <xf numFmtId="0" fontId="26" fillId="4" borderId="0" xfId="0" applyFont="1" applyFill="1" applyAlignment="1" applyProtection="1">
      <alignment vertical="center"/>
    </xf>
    <xf numFmtId="0" fontId="9" fillId="4" borderId="1" xfId="0" applyNumberFormat="1" applyFont="1" applyFill="1" applyBorder="1" applyAlignment="1" applyProtection="1">
      <alignment horizontal="center" vertical="center"/>
    </xf>
    <xf numFmtId="0" fontId="22" fillId="4" borderId="1" xfId="0" applyNumberFormat="1" applyFont="1" applyFill="1" applyBorder="1" applyAlignment="1" applyProtection="1">
      <alignment horizontal="center" vertical="center"/>
    </xf>
    <xf numFmtId="0" fontId="12" fillId="4" borderId="9" xfId="0" applyNumberFormat="1" applyFont="1" applyFill="1" applyBorder="1" applyAlignment="1" applyProtection="1">
      <alignment vertical="center"/>
    </xf>
    <xf numFmtId="0" fontId="12" fillId="4" borderId="1" xfId="0" applyNumberFormat="1" applyFont="1" applyFill="1" applyBorder="1" applyAlignment="1" applyProtection="1">
      <alignment vertical="center"/>
    </xf>
    <xf numFmtId="0" fontId="12" fillId="4" borderId="5" xfId="0" applyNumberFormat="1" applyFont="1" applyFill="1" applyBorder="1" applyAlignment="1" applyProtection="1">
      <alignment vertical="center"/>
    </xf>
    <xf numFmtId="0" fontId="27" fillId="5" borderId="0" xfId="1" applyFont="1" applyFill="1" applyProtection="1">
      <protection hidden="1"/>
    </xf>
    <xf numFmtId="0" fontId="2" fillId="5" borderId="0" xfId="1" applyFill="1" applyProtection="1">
      <protection hidden="1"/>
    </xf>
    <xf numFmtId="0" fontId="29" fillId="5" borderId="0" xfId="2" applyFont="1" applyFill="1" applyAlignment="1" applyProtection="1">
      <protection hidden="1"/>
    </xf>
    <xf numFmtId="0" fontId="2" fillId="5" borderId="0" xfId="1" applyFill="1"/>
    <xf numFmtId="0" fontId="30" fillId="5" borderId="0" xfId="1" applyFont="1" applyFill="1" applyBorder="1" applyAlignment="1" applyProtection="1">
      <protection hidden="1"/>
    </xf>
    <xf numFmtId="0" fontId="0" fillId="0" borderId="0" xfId="0" applyFont="1" applyFill="1" applyAlignment="1" applyProtection="1">
      <alignment vertical="center"/>
    </xf>
    <xf numFmtId="0" fontId="0" fillId="0" borderId="0" xfId="0" applyFont="1" applyFill="1" applyBorder="1" applyAlignment="1" applyProtection="1">
      <alignment vertical="center"/>
    </xf>
    <xf numFmtId="0" fontId="0" fillId="0" borderId="1" xfId="0" applyNumberFormat="1" applyFont="1" applyFill="1" applyBorder="1" applyAlignment="1" applyProtection="1">
      <alignment horizontal="center" vertical="center"/>
    </xf>
    <xf numFmtId="0" fontId="0" fillId="0" borderId="1" xfId="0" applyFont="1" applyFill="1" applyBorder="1" applyAlignment="1" applyProtection="1">
      <alignment horizontal="center" vertical="center"/>
    </xf>
    <xf numFmtId="0" fontId="0" fillId="4" borderId="7" xfId="0" applyFill="1" applyBorder="1" applyAlignment="1">
      <alignment vertical="top"/>
    </xf>
    <xf numFmtId="0" fontId="0" fillId="0" borderId="22" xfId="0" applyNumberFormat="1" applyFont="1" applyFill="1" applyBorder="1" applyAlignment="1" applyProtection="1">
      <alignment horizontal="right" vertical="center"/>
    </xf>
    <xf numFmtId="0" fontId="0" fillId="0" borderId="22" xfId="0" applyFont="1" applyFill="1" applyBorder="1" applyAlignment="1" applyProtection="1">
      <alignment horizontal="center" vertical="center"/>
    </xf>
    <xf numFmtId="0" fontId="0" fillId="0" borderId="3" xfId="0" applyNumberFormat="1" applyFont="1" applyFill="1" applyBorder="1" applyAlignment="1" applyProtection="1">
      <alignment horizontal="center" vertical="center"/>
    </xf>
    <xf numFmtId="0" fontId="0" fillId="0" borderId="22" xfId="0" applyNumberFormat="1" applyFont="1" applyFill="1" applyBorder="1" applyAlignment="1" applyProtection="1">
      <alignment horizontal="center" vertical="center"/>
    </xf>
    <xf numFmtId="0" fontId="0" fillId="0" borderId="3" xfId="0" applyFont="1" applyFill="1" applyBorder="1" applyAlignment="1" applyProtection="1">
      <alignment horizontal="center" vertical="center"/>
    </xf>
    <xf numFmtId="0" fontId="1" fillId="0" borderId="17" xfId="0" applyFont="1" applyFill="1" applyBorder="1" applyAlignment="1" applyProtection="1">
      <alignment horizontal="center" vertical="center"/>
    </xf>
    <xf numFmtId="0" fontId="31" fillId="5" borderId="0" xfId="1" applyFont="1" applyFill="1" applyAlignment="1" applyProtection="1">
      <alignment horizontal="left"/>
      <protection hidden="1"/>
    </xf>
    <xf numFmtId="14" fontId="0" fillId="4" borderId="7" xfId="0" applyNumberFormat="1" applyFill="1" applyBorder="1" applyAlignment="1" applyProtection="1">
      <alignment horizontal="left"/>
      <protection locked="0"/>
    </xf>
    <xf numFmtId="14" fontId="0" fillId="4" borderId="17" xfId="0" applyNumberFormat="1" applyFill="1" applyBorder="1" applyAlignment="1" applyProtection="1">
      <alignment horizontal="left"/>
      <protection locked="0"/>
    </xf>
    <xf numFmtId="14" fontId="0" fillId="4" borderId="22" xfId="0" applyNumberFormat="1" applyFill="1" applyBorder="1" applyAlignment="1" applyProtection="1">
      <alignment horizontal="left"/>
      <protection locked="0"/>
    </xf>
    <xf numFmtId="0" fontId="0" fillId="4" borderId="7" xfId="0" applyFill="1" applyBorder="1" applyAlignment="1" applyProtection="1">
      <alignment horizontal="left"/>
      <protection locked="0"/>
    </xf>
    <xf numFmtId="0" fontId="0" fillId="4" borderId="17" xfId="0" applyFill="1" applyBorder="1" applyAlignment="1" applyProtection="1">
      <alignment horizontal="left"/>
      <protection locked="0"/>
    </xf>
    <xf numFmtId="0" fontId="0" fillId="4" borderId="22" xfId="0" applyFill="1" applyBorder="1" applyAlignment="1" applyProtection="1">
      <alignment horizontal="left"/>
      <protection locked="0"/>
    </xf>
    <xf numFmtId="0" fontId="1" fillId="4" borderId="16" xfId="0" applyFont="1" applyFill="1" applyBorder="1" applyAlignment="1">
      <alignment horizontal="left" vertical="top" wrapText="1"/>
    </xf>
    <xf numFmtId="0" fontId="0" fillId="4" borderId="10" xfId="0" applyFill="1" applyBorder="1" applyAlignment="1" applyProtection="1">
      <alignment horizontal="left"/>
      <protection locked="0"/>
    </xf>
    <xf numFmtId="0" fontId="0" fillId="4" borderId="16" xfId="0" applyFill="1" applyBorder="1" applyAlignment="1" applyProtection="1">
      <alignment horizontal="left"/>
      <protection locked="0"/>
    </xf>
    <xf numFmtId="0" fontId="0" fillId="4" borderId="21" xfId="0" applyFill="1" applyBorder="1" applyAlignment="1" applyProtection="1">
      <alignment horizontal="left"/>
      <protection locked="0"/>
    </xf>
    <xf numFmtId="0" fontId="0" fillId="4" borderId="18" xfId="0" applyFill="1" applyBorder="1" applyAlignment="1">
      <alignment horizontal="left" wrapText="1"/>
    </xf>
    <xf numFmtId="0" fontId="0" fillId="4" borderId="19" xfId="0" applyFill="1" applyBorder="1" applyAlignment="1">
      <alignment horizontal="left" wrapText="1"/>
    </xf>
    <xf numFmtId="0" fontId="0" fillId="4" borderId="20" xfId="0" applyFill="1" applyBorder="1" applyAlignment="1">
      <alignment horizontal="left" wrapText="1"/>
    </xf>
    <xf numFmtId="0" fontId="0" fillId="4" borderId="10" xfId="0" applyFill="1" applyBorder="1" applyAlignment="1">
      <alignment horizontal="left" wrapText="1"/>
    </xf>
    <xf numFmtId="0" fontId="0" fillId="4" borderId="16" xfId="0" applyFill="1" applyBorder="1" applyAlignment="1">
      <alignment horizontal="left" wrapText="1"/>
    </xf>
    <xf numFmtId="0" fontId="0" fillId="4" borderId="21" xfId="0" applyFill="1" applyBorder="1" applyAlignment="1">
      <alignment horizontal="left" wrapText="1"/>
    </xf>
    <xf numFmtId="0" fontId="0" fillId="4" borderId="18" xfId="0" applyFill="1" applyBorder="1" applyAlignment="1" applyProtection="1">
      <alignment horizontal="left"/>
      <protection locked="0"/>
    </xf>
    <xf numFmtId="0" fontId="0" fillId="4" borderId="19" xfId="0" applyFill="1" applyBorder="1" applyAlignment="1" applyProtection="1">
      <alignment horizontal="left"/>
      <protection locked="0"/>
    </xf>
    <xf numFmtId="0" fontId="0" fillId="4" borderId="20" xfId="0" applyFill="1" applyBorder="1" applyAlignment="1" applyProtection="1">
      <alignment horizontal="left"/>
      <protection locked="0"/>
    </xf>
    <xf numFmtId="0" fontId="0" fillId="4" borderId="23" xfId="0" applyFill="1" applyBorder="1" applyAlignment="1" applyProtection="1">
      <alignment horizontal="left"/>
      <protection locked="0"/>
    </xf>
    <xf numFmtId="0" fontId="0" fillId="4" borderId="0" xfId="0" applyFill="1" applyBorder="1" applyAlignment="1" applyProtection="1">
      <alignment horizontal="left"/>
      <protection locked="0"/>
    </xf>
    <xf numFmtId="0" fontId="0" fillId="4" borderId="24" xfId="0" applyFill="1" applyBorder="1" applyAlignment="1" applyProtection="1">
      <alignment horizontal="left"/>
      <protection locked="0"/>
    </xf>
    <xf numFmtId="0" fontId="0" fillId="4" borderId="1" xfId="0" applyFill="1" applyBorder="1" applyAlignment="1">
      <alignment horizontal="left"/>
    </xf>
    <xf numFmtId="0" fontId="1" fillId="0" borderId="0" xfId="0" applyFont="1" applyFill="1" applyProtection="1"/>
    <xf numFmtId="0" fontId="0" fillId="0" borderId="0" xfId="0" applyFont="1" applyFill="1" applyProtection="1"/>
    <xf numFmtId="0" fontId="1" fillId="0" borderId="0" xfId="0" applyFont="1" applyFill="1" applyAlignment="1" applyProtection="1">
      <alignment horizontal="left"/>
    </xf>
    <xf numFmtId="0" fontId="0" fillId="0" borderId="25" xfId="0" applyFont="1" applyFill="1" applyBorder="1" applyAlignment="1" applyProtection="1">
      <alignment horizontal="center"/>
    </xf>
    <xf numFmtId="0" fontId="0" fillId="0" borderId="0" xfId="0" applyFont="1" applyFill="1" applyAlignment="1" applyProtection="1">
      <alignment horizontal="center"/>
    </xf>
    <xf numFmtId="49" fontId="34" fillId="0" borderId="1" xfId="0" applyNumberFormat="1" applyFont="1" applyFill="1" applyBorder="1" applyAlignment="1" applyProtection="1">
      <alignment horizontal="center" vertical="center"/>
    </xf>
    <xf numFmtId="49" fontId="34" fillId="0" borderId="22" xfId="0" applyNumberFormat="1" applyFont="1" applyFill="1" applyBorder="1" applyAlignment="1" applyProtection="1">
      <alignment horizontal="center" vertical="center"/>
    </xf>
    <xf numFmtId="0" fontId="35" fillId="0" borderId="1" xfId="0" applyFont="1" applyFill="1" applyBorder="1" applyAlignment="1" applyProtection="1">
      <alignment horizontal="center"/>
    </xf>
    <xf numFmtId="0" fontId="35" fillId="0" borderId="22" xfId="0" applyFont="1" applyFill="1" applyBorder="1" applyAlignment="1" applyProtection="1">
      <alignment horizontal="center"/>
    </xf>
    <xf numFmtId="0" fontId="0" fillId="0" borderId="1" xfId="0" applyFont="1" applyFill="1" applyBorder="1" applyAlignment="1" applyProtection="1">
      <alignment horizontal="center"/>
    </xf>
    <xf numFmtId="0" fontId="0" fillId="0" borderId="22" xfId="0" applyFont="1" applyFill="1" applyBorder="1" applyAlignment="1" applyProtection="1">
      <alignment horizontal="center"/>
    </xf>
    <xf numFmtId="0" fontId="0" fillId="0" borderId="25" xfId="0" applyFont="1" applyFill="1" applyBorder="1" applyProtection="1"/>
    <xf numFmtId="0" fontId="1" fillId="0" borderId="26" xfId="0" applyFont="1" applyFill="1" applyBorder="1" applyAlignment="1" applyProtection="1">
      <alignment horizontal="center"/>
    </xf>
  </cellXfs>
  <cellStyles count="3">
    <cellStyle name="Hyperlink_Tabelle1" xfId="2"/>
    <cellStyle name="Standard" xfId="0" builtinId="0"/>
    <cellStyle name="Standard 2" xfId="1"/>
  </cellStyles>
  <dxfs count="3">
    <dxf>
      <font>
        <color rgb="FF0000FF"/>
      </font>
    </dxf>
    <dxf>
      <font>
        <color rgb="FF0000FF"/>
      </font>
    </dxf>
    <dxf>
      <font>
        <b val="0"/>
        <i val="0"/>
        <color rgb="FF0000FF"/>
      </font>
      <fill>
        <patternFill>
          <bgColor theme="9" tint="0.79998168889431442"/>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R-C-AL-7-Rev1-8%20_%20Mehrfachbestimmungskenndaten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istik für Mehrfachbest."/>
      <sheetName val="Stat. Vergleichstabellen"/>
      <sheetName val="Kopie- Stat. Vergleichstabellen"/>
      <sheetName val="Bericht"/>
      <sheetName val="Eingreifgrenzen - Zielwertkarte"/>
    </sheetNames>
    <sheetDataSet>
      <sheetData sheetId="0" refreshError="1">
        <row r="17">
          <cell r="F17" t="e">
            <v>#N/A</v>
          </cell>
        </row>
        <row r="18">
          <cell r="F18" t="e">
            <v>#N/A</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
      <sheetName val="Bestimmung von Cadmium"/>
      <sheetName val="Bestimmung von Cd (Kompaktform)"/>
      <sheetName val="Best. von Cd (kompakt) +-u"/>
      <sheetName val="Herstellung Kalibrierstandard"/>
      <sheetName val="Herst. Kalibrierstandard (2)"/>
      <sheetName val="Allgemeines Beispiel"/>
      <sheetName val="Test (erst kopieren)"/>
      <sheetName val="Widerstand o. Kov."/>
      <sheetName val="DIN 1319-3 (2)"/>
      <sheetName val="LITERATUR"/>
      <sheetName val="Modul1"/>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ars-alpers@gmx.de"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O15"/>
  <sheetViews>
    <sheetView topLeftCell="A4" workbookViewId="0">
      <selection activeCell="A4" sqref="A4"/>
    </sheetView>
  </sheetViews>
  <sheetFormatPr baseColWidth="10" defaultColWidth="11.5703125" defaultRowHeight="12.75" x14ac:dyDescent="0.2"/>
  <cols>
    <col min="1" max="16384" width="11.5703125" style="71"/>
  </cols>
  <sheetData>
    <row r="11" spans="2:15" ht="18" x14ac:dyDescent="0.25">
      <c r="B11" s="68" t="s">
        <v>62</v>
      </c>
      <c r="C11" s="69"/>
      <c r="D11" s="70" t="s">
        <v>63</v>
      </c>
      <c r="E11" s="69"/>
      <c r="F11" s="69"/>
      <c r="G11" s="69"/>
      <c r="H11" s="69"/>
      <c r="I11" s="69"/>
      <c r="J11" s="69"/>
      <c r="K11" s="69"/>
      <c r="L11" s="69"/>
      <c r="M11" s="69"/>
    </row>
    <row r="13" spans="2:15" ht="18" x14ac:dyDescent="0.25">
      <c r="B13" s="72" t="s">
        <v>64</v>
      </c>
      <c r="C13" s="72"/>
      <c r="D13" s="72"/>
      <c r="E13" s="72"/>
      <c r="F13" s="72"/>
      <c r="G13" s="72"/>
      <c r="H13" s="72"/>
      <c r="I13" s="72"/>
      <c r="J13" s="72"/>
      <c r="K13" s="72"/>
      <c r="L13" s="72"/>
      <c r="M13" s="72"/>
    </row>
    <row r="14" spans="2:15" ht="18" x14ac:dyDescent="0.25">
      <c r="B14" s="72" t="s">
        <v>65</v>
      </c>
    </row>
    <row r="15" spans="2:15" ht="14.25" x14ac:dyDescent="0.2">
      <c r="B15" s="84"/>
      <c r="C15" s="84"/>
      <c r="D15" s="84"/>
      <c r="E15" s="84"/>
      <c r="F15" s="84"/>
      <c r="G15" s="84"/>
      <c r="H15" s="84"/>
      <c r="I15" s="84"/>
      <c r="J15" s="84"/>
      <c r="K15" s="84"/>
      <c r="L15" s="84"/>
      <c r="M15" s="84"/>
      <c r="N15" s="84"/>
      <c r="O15" s="84"/>
    </row>
  </sheetData>
  <sheetProtection sheet="1" objects="1" scenarios="1"/>
  <mergeCells count="1">
    <mergeCell ref="B15:O15"/>
  </mergeCells>
  <hyperlinks>
    <hyperlink ref="D11" r:id="rId1"/>
  </hyperlinks>
  <pageMargins left="0.78740157499999996" right="0.78740157499999996" top="0.984251969" bottom="0.984251969" header="0.4921259845" footer="0.4921259845"/>
  <pageSetup paperSize="9" orientation="portrait" horizontalDpi="0" verticalDpi="0" r:id="rId2"/>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9"/>
  <sheetViews>
    <sheetView tabSelected="1" topLeftCell="A3" workbookViewId="0">
      <selection activeCell="B7" sqref="B7"/>
    </sheetView>
  </sheetViews>
  <sheetFormatPr baseColWidth="10" defaultRowHeight="18" customHeight="1" x14ac:dyDescent="0.25"/>
  <cols>
    <col min="1" max="1" width="34.85546875" style="7" customWidth="1"/>
    <col min="2" max="2" width="15.7109375" style="7" bestFit="1" customWidth="1"/>
    <col min="3" max="3" width="14.7109375" style="7" customWidth="1"/>
    <col min="4" max="4" width="7.7109375" style="7" customWidth="1"/>
    <col min="5" max="5" width="48.5703125" style="7" customWidth="1"/>
    <col min="6" max="6" width="7.140625" style="7" customWidth="1"/>
    <col min="7" max="8" width="7.5703125" style="7" customWidth="1"/>
    <col min="9" max="9" width="11.85546875" style="7" customWidth="1"/>
    <col min="10" max="10" width="70.5703125" style="7" customWidth="1"/>
    <col min="11" max="11" width="7" style="7" customWidth="1"/>
    <col min="12" max="12" width="96.5703125" style="7" customWidth="1"/>
    <col min="13" max="16384" width="11.42578125" style="7"/>
  </cols>
  <sheetData>
    <row r="1" spans="1:12" ht="18" customHeight="1" x14ac:dyDescent="0.25">
      <c r="A1" s="6" t="s">
        <v>66</v>
      </c>
      <c r="K1" s="57"/>
      <c r="L1" s="56"/>
    </row>
    <row r="2" spans="1:12" ht="15" x14ac:dyDescent="0.25">
      <c r="A2" s="8" t="s">
        <v>46</v>
      </c>
    </row>
    <row r="3" spans="1:12" ht="12.75" customHeight="1" x14ac:dyDescent="0.2">
      <c r="A3" s="9" t="s">
        <v>47</v>
      </c>
    </row>
    <row r="4" spans="1:12" ht="6" customHeight="1" x14ac:dyDescent="0.25">
      <c r="A4" s="10"/>
      <c r="B4" s="10"/>
      <c r="C4" s="10"/>
      <c r="D4" s="10"/>
      <c r="E4" s="10"/>
      <c r="F4" s="10"/>
      <c r="G4" s="10"/>
      <c r="H4" s="10"/>
      <c r="I4" s="10"/>
      <c r="J4" s="10"/>
      <c r="K4" s="10"/>
      <c r="L4" s="10"/>
    </row>
    <row r="5" spans="1:12" ht="18" customHeight="1" x14ac:dyDescent="0.25">
      <c r="A5" s="59" t="s">
        <v>56</v>
      </c>
      <c r="B5" s="60">
        <v>44604</v>
      </c>
      <c r="C5" s="58" t="s">
        <v>61</v>
      </c>
      <c r="D5" s="58"/>
      <c r="E5" s="58"/>
      <c r="F5" s="58"/>
      <c r="G5" s="58"/>
      <c r="H5" s="58"/>
      <c r="I5" s="58"/>
      <c r="J5" s="58"/>
      <c r="K5" s="58"/>
      <c r="L5" s="58"/>
    </row>
    <row r="6" spans="1:12" ht="18" customHeight="1" x14ac:dyDescent="0.25">
      <c r="A6" s="11"/>
    </row>
    <row r="7" spans="1:12" ht="18" customHeight="1" thickBot="1" x14ac:dyDescent="0.3">
      <c r="A7" s="7" t="s">
        <v>25</v>
      </c>
      <c r="B7" s="4"/>
      <c r="D7" s="12">
        <v>1</v>
      </c>
      <c r="E7" s="12">
        <v>2</v>
      </c>
      <c r="F7" s="12">
        <v>3</v>
      </c>
      <c r="G7" s="12">
        <v>4</v>
      </c>
      <c r="H7" s="12">
        <v>5</v>
      </c>
      <c r="I7" s="12">
        <v>6</v>
      </c>
      <c r="J7" s="12">
        <v>7</v>
      </c>
      <c r="K7" s="12">
        <v>8</v>
      </c>
      <c r="L7" s="12">
        <v>9</v>
      </c>
    </row>
    <row r="8" spans="1:12" ht="18" customHeight="1" thickBot="1" x14ac:dyDescent="0.3">
      <c r="A8" s="7" t="s">
        <v>24</v>
      </c>
      <c r="B8" s="2"/>
      <c r="C8" s="13" t="str">
        <f>IF(ISBLANK(B7),"",B7)</f>
        <v/>
      </c>
      <c r="D8" s="14" t="s">
        <v>2</v>
      </c>
      <c r="E8" s="15" t="s">
        <v>45</v>
      </c>
      <c r="F8" s="16" t="s">
        <v>33</v>
      </c>
      <c r="G8" s="17" t="s">
        <v>0</v>
      </c>
      <c r="H8" s="17"/>
      <c r="I8" s="17" t="s">
        <v>52</v>
      </c>
      <c r="J8" s="15" t="s">
        <v>3</v>
      </c>
      <c r="K8" s="18" t="s">
        <v>5</v>
      </c>
      <c r="L8" s="19" t="s">
        <v>8</v>
      </c>
    </row>
    <row r="9" spans="1:12" ht="18" customHeight="1" x14ac:dyDescent="0.25">
      <c r="A9" s="7" t="s">
        <v>23</v>
      </c>
      <c r="B9" s="3"/>
      <c r="C9" s="13"/>
      <c r="D9" s="20" t="str">
        <f>IF(AND(B14="oberer Grenzwert",B15="tolerant"),"►","")</f>
        <v/>
      </c>
      <c r="E9" s="21" t="s">
        <v>40</v>
      </c>
      <c r="F9" s="65" t="str">
        <f>IF(OR(ISBLANK(B13),C20=""),"?",ROUND(B13+C20,B19-1-INT(LOG(ABS(B13+C20)))))</f>
        <v>?</v>
      </c>
      <c r="G9" s="22" t="s">
        <v>9</v>
      </c>
      <c r="H9" s="23" t="s">
        <v>34</v>
      </c>
      <c r="I9" s="23" t="s">
        <v>53</v>
      </c>
      <c r="J9" s="21" t="s">
        <v>36</v>
      </c>
      <c r="K9" s="24" t="str">
        <f>IF(OR(ISBLANK(B$11),F9="?"),"?",IF(B$11&lt;F9,"ja","nein"))</f>
        <v>?</v>
      </c>
      <c r="L9" s="25" t="s">
        <v>6</v>
      </c>
    </row>
    <row r="10" spans="1:12" ht="18" customHeight="1" x14ac:dyDescent="0.25">
      <c r="A10" s="7" t="s">
        <v>44</v>
      </c>
      <c r="B10" s="26" t="str">
        <f>IF(OR(ISBLANK(B8),B9=""),"",IF(B9="1 s",B8/1,IF(B9="95%",B8/1.96,IF(B9="2 s",B8/2,IF(B9="99%",B8/2.58,IF(B9="3 s",B8/3,IF(B9="Rechteck",B8/1.732,IF(B9="Dreieck",B8/2.449,B8/B9))))))))</f>
        <v/>
      </c>
      <c r="C10" s="13" t="str">
        <f>IF(ISBLANK(B7),"",B7)</f>
        <v/>
      </c>
      <c r="D10" s="27" t="str">
        <f>IF(AND(B14="oberer Grenzwert",B15="streng"),"►","")</f>
        <v/>
      </c>
      <c r="E10" s="28" t="s">
        <v>41</v>
      </c>
      <c r="F10" s="66" t="str">
        <f>IF(OR(ISBLANK(B13),C20=""),"?",ROUND(B13-C20,B19-1-INT(LOG(ABS(B13-C20)))))</f>
        <v>?</v>
      </c>
      <c r="G10" s="29" t="s">
        <v>4</v>
      </c>
      <c r="H10" s="30" t="s">
        <v>34</v>
      </c>
      <c r="I10" s="30" t="s">
        <v>54</v>
      </c>
      <c r="J10" s="28" t="s">
        <v>37</v>
      </c>
      <c r="K10" s="24" t="str">
        <f>IF(OR(ISBLANK(B$11),F10="?"),"?",IF(B$11&lt;=F10,"ja","nein"))</f>
        <v>?</v>
      </c>
      <c r="L10" s="31" t="s">
        <v>7</v>
      </c>
    </row>
    <row r="11" spans="1:12" ht="18" customHeight="1" x14ac:dyDescent="0.25">
      <c r="A11" s="7" t="s">
        <v>1</v>
      </c>
      <c r="B11" s="2"/>
      <c r="C11" s="13" t="str">
        <f>IF(ISBLANK(B7),"",B7)</f>
        <v/>
      </c>
      <c r="D11" s="27" t="str">
        <f>IF(AND(B14="unterer Grenzwert",B15="tolerant"),"►","")</f>
        <v/>
      </c>
      <c r="E11" s="28" t="s">
        <v>42</v>
      </c>
      <c r="F11" s="66" t="str">
        <f>IF(OR(ISBLANK(B13),C20=""),"?",ROUND(B13-C20,B19-1-INT(LOG(ABS(B13-C20)))))</f>
        <v>?</v>
      </c>
      <c r="G11" s="29" t="s">
        <v>10</v>
      </c>
      <c r="H11" s="30" t="s">
        <v>34</v>
      </c>
      <c r="I11" s="30" t="s">
        <v>53</v>
      </c>
      <c r="J11" s="28" t="s">
        <v>38</v>
      </c>
      <c r="K11" s="24" t="str">
        <f>IF(OR(ISBLANK(B$11),F11="?"),"?",IF(B$11&gt;F11,"ja","nein"))</f>
        <v>?</v>
      </c>
      <c r="L11" s="31" t="s">
        <v>6</v>
      </c>
    </row>
    <row r="12" spans="1:12" ht="18" customHeight="1" thickBot="1" x14ac:dyDescent="0.3">
      <c r="A12" s="7" t="s">
        <v>26</v>
      </c>
      <c r="B12" s="2"/>
      <c r="C12" s="13"/>
      <c r="D12" s="32" t="str">
        <f>IF(AND(B14="unterer Grenzwert",B15="streng"),"►","")</f>
        <v/>
      </c>
      <c r="E12" s="33" t="s">
        <v>43</v>
      </c>
      <c r="F12" s="67" t="str">
        <f>IF(OR(ISBLANK(B13),C20=""),"?",ROUND(B13+C20,B19-1-INT(LOG(ABS(B13+C20)))))</f>
        <v>?</v>
      </c>
      <c r="G12" s="34" t="s">
        <v>32</v>
      </c>
      <c r="H12" s="35" t="s">
        <v>34</v>
      </c>
      <c r="I12" s="35" t="s">
        <v>54</v>
      </c>
      <c r="J12" s="33" t="s">
        <v>39</v>
      </c>
      <c r="K12" s="33" t="str">
        <f>IF(OR(ISBLANK(B$11),F12="?"),"?",IF(B$11&gt;=F12,"ja","nein"))</f>
        <v>?</v>
      </c>
      <c r="L12" s="36" t="s">
        <v>7</v>
      </c>
    </row>
    <row r="13" spans="1:12" ht="18" customHeight="1" x14ac:dyDescent="0.25">
      <c r="A13" s="7" t="s">
        <v>27</v>
      </c>
      <c r="B13" s="2"/>
      <c r="C13" s="13" t="str">
        <f>IF(ISBLANK(B7),"",B7)</f>
        <v/>
      </c>
      <c r="D13" s="7" t="str">
        <f>IF(COUNT(B11,B13)&lt;2,"-",IF(AND(B14="oberer Grenzwert",B11&gt;B13),"Hinweis: Das Prüfergebnis liegt über dem Grenzwert",IF(AND(B14="unterer Grenzwert",B11&lt;B13),"Hinweis: Das Prüfergebnis liegt unter dem Grenzwert","-")))</f>
        <v>-</v>
      </c>
    </row>
    <row r="14" spans="1:12" ht="18" customHeight="1" x14ac:dyDescent="0.25">
      <c r="A14" s="7" t="s">
        <v>28</v>
      </c>
      <c r="B14" s="1"/>
    </row>
    <row r="15" spans="1:12" ht="18" customHeight="1" x14ac:dyDescent="0.25">
      <c r="A15" s="7" t="s">
        <v>58</v>
      </c>
      <c r="B15" s="1"/>
      <c r="C15" s="45" t="str">
        <f>IF(OR(ISBLANK(B14),ISBLANK(B15)),"","Dieses entspricht einer "&amp;VLOOKUP("►",D9:L12,6,FALSE)&amp;" des Grenzwertes und der Entscheidungsregel, dass eine Konformitätsbestätigung erfolgt, "&amp;VLOOKUP("►",D9:L12,7,FALSE))</f>
        <v/>
      </c>
    </row>
    <row r="16" spans="1:12" ht="18" customHeight="1" x14ac:dyDescent="0.25">
      <c r="A16" s="7" t="s">
        <v>29</v>
      </c>
      <c r="B16" s="2"/>
      <c r="C16" s="7" t="str">
        <f>IF(ISBLANK(B16),"?"," entspr. Vertrauensbereich = "&amp;(1-B16)*100&amp;" %")</f>
        <v>?</v>
      </c>
      <c r="F16" s="7" t="s">
        <v>12</v>
      </c>
    </row>
    <row r="17" spans="1:10" ht="18" customHeight="1" x14ac:dyDescent="0.25">
      <c r="A17" s="37" t="s">
        <v>85</v>
      </c>
      <c r="B17" s="5"/>
      <c r="C17" s="37" t="str">
        <f>IF(ISBLANK(B17),"?"," entspr. Vertrauensbereich = "&amp;(1-B17)*100&amp;" %")</f>
        <v>?</v>
      </c>
      <c r="D17" s="37"/>
      <c r="E17" s="37"/>
      <c r="F17" s="37" t="s">
        <v>13</v>
      </c>
    </row>
    <row r="18" spans="1:10" ht="18" customHeight="1" x14ac:dyDescent="0.25">
      <c r="A18" s="7" t="s">
        <v>60</v>
      </c>
      <c r="B18" s="2"/>
      <c r="C18" s="38"/>
    </row>
    <row r="19" spans="1:10" ht="18" customHeight="1" x14ac:dyDescent="0.25">
      <c r="A19" s="7" t="s">
        <v>59</v>
      </c>
      <c r="B19" s="2"/>
      <c r="C19" s="38"/>
    </row>
    <row r="20" spans="1:10" ht="18" customHeight="1" x14ac:dyDescent="0.25">
      <c r="A20" s="7" t="str">
        <f>"Kritische Grenzwerterweiterung   g  (α = "&amp;B16&amp;"):"</f>
        <v>Kritische Grenzwerterweiterung   g  (α = ):</v>
      </c>
      <c r="C20" s="63" t="str">
        <f>IF(COUNT(B10,B12,B16)&lt;3,"?",ROUND(NORMSINV(1-B16)*B10/SQRT(B12),B18-1-INT(LOG(ABS(NORMSINV(1-B16)*B10/SQRT(B12))))))</f>
        <v>?</v>
      </c>
      <c r="D20" s="7" t="str">
        <f>IF(ISBLANK(B7),"",B7)</f>
        <v/>
      </c>
      <c r="E20" s="11" t="s">
        <v>57</v>
      </c>
    </row>
    <row r="21" spans="1:10" ht="18" customHeight="1" x14ac:dyDescent="0.25">
      <c r="A21" s="39" t="str">
        <f>IF(ISBLANK(B17),"max. erfassbare Grenzwertabw.   δ  (α = "&amp;B16&amp;"; β = ?):","max. erfassbare Grenzwertabw.   δ  (α = "&amp;B16&amp;"; β = "&amp;B17&amp;"):")</f>
        <v>max. erfassbare Grenzwertabw.   δ  (α = ; β = ?):</v>
      </c>
      <c r="B21" s="39"/>
      <c r="C21" s="64" t="str">
        <f>IF(COUNT(B10,B12,B16,B17)&lt;4,"?",IF(OR(B17&lt;=0,B17&gt;=1),"β?",ROUND((NORMSINV(1-B16)+NORMSINV(1-B17))*B10/SQRT(B12),B18-1-INT(LOG(ABS((NORMSINV(1-B16)+NORMSINV(1-B17))*B10/SQRT(B12)))))))</f>
        <v>?</v>
      </c>
      <c r="D21" s="39" t="str">
        <f>IF(ISBLANK(B7),"",B7)</f>
        <v/>
      </c>
      <c r="E21" s="39" t="s">
        <v>11</v>
      </c>
    </row>
    <row r="22" spans="1:10" ht="18" customHeight="1" x14ac:dyDescent="0.25">
      <c r="A22" s="7" t="s">
        <v>35</v>
      </c>
      <c r="B22" s="63" t="str">
        <f>IF(COUNT(B13,C20)&lt;2,"?",VLOOKUP("►",D9:L12,3,FALSE))</f>
        <v>?</v>
      </c>
      <c r="C22" s="7" t="str">
        <f>IF(ISBLANK(B7),"",B7)</f>
        <v/>
      </c>
    </row>
    <row r="23" spans="1:10" ht="18" customHeight="1" x14ac:dyDescent="0.25">
      <c r="A23" s="7" t="s">
        <v>31</v>
      </c>
      <c r="B23" s="40" t="str">
        <f>IF(COUNT(B13,C20)&lt;2,"?",VLOOKUP("►",D9:L12,4,FALSE)&amp;VLOOKUP("►",D9:L12,3,FALSE))</f>
        <v>?</v>
      </c>
      <c r="C23" s="7" t="str">
        <f>IF(ISBLANK(B7),"",B7)</f>
        <v/>
      </c>
    </row>
    <row r="24" spans="1:10" ht="18" customHeight="1" x14ac:dyDescent="0.25">
      <c r="B24" s="41"/>
    </row>
    <row r="25" spans="1:10" ht="18" customHeight="1" x14ac:dyDescent="0.25">
      <c r="A25" s="7" t="s">
        <v>50</v>
      </c>
      <c r="C25" s="42" t="str">
        <f>IF(COUNT(B11,B13,C20)&lt;3,"?",VLOOKUP("►",D9:L12,8,FALSE))</f>
        <v>?</v>
      </c>
      <c r="D25" s="62" t="s">
        <v>71</v>
      </c>
    </row>
    <row r="26" spans="1:10" ht="18" customHeight="1" x14ac:dyDescent="0.25">
      <c r="A26" s="7" t="s">
        <v>49</v>
      </c>
      <c r="B26" s="43" t="str">
        <f>IF(C25="","",IF(C25="ja","Die Probe ist Konform. Gemäß der gegebenen Entscheidungsregel bestätigt das ermittelte Prüfergebnis somit die Einhaltung des geltenden Grenzwertes.",IF(C25="nein","Die Probe ist nicht konform! Gemäß der gegebenen Entscheidungsregel zeigt das ermittelte Prüfergebnis somit eine Verletzung des geltenden Grenzwertes an.","?")))</f>
        <v>?</v>
      </c>
      <c r="C26" s="10"/>
      <c r="D26" s="10"/>
      <c r="E26" s="10"/>
      <c r="F26" s="10"/>
      <c r="G26" s="10"/>
      <c r="H26" s="10"/>
      <c r="I26" s="10"/>
      <c r="J26" s="10"/>
    </row>
    <row r="27" spans="1:10" ht="18" customHeight="1" x14ac:dyDescent="0.25">
      <c r="A27" s="44" t="s">
        <v>14</v>
      </c>
    </row>
    <row r="28" spans="1:10" ht="18" customHeight="1" x14ac:dyDescent="0.25">
      <c r="A28" s="7" t="s">
        <v>48</v>
      </c>
    </row>
    <row r="29" spans="1:10" ht="18" customHeight="1" x14ac:dyDescent="0.25">
      <c r="A29" s="61" t="str">
        <f>IF(OR(ISBLANK(B14),ISBLANK(B15)),"?",VLOOKUP("►",D9:L12,9,FALSE))</f>
        <v>?</v>
      </c>
      <c r="B29" s="10"/>
      <c r="C29" s="10"/>
      <c r="D29" s="10"/>
      <c r="E29" s="10"/>
    </row>
  </sheetData>
  <sheetProtection sheet="1" objects="1" scenarios="1"/>
  <conditionalFormatting sqref="E9:L12">
    <cfRule type="expression" dxfId="2" priority="1">
      <formula>$D9="►"</formula>
    </cfRule>
  </conditionalFormatting>
  <conditionalFormatting sqref="E9:L10 K10:K12">
    <cfRule type="expression" dxfId="1" priority="2">
      <formula>$B$14="oberer Grenzwert"</formula>
    </cfRule>
  </conditionalFormatting>
  <conditionalFormatting sqref="E11:L12">
    <cfRule type="expression" dxfId="0" priority="4">
      <formula>$B$14="unterer Grenzwert"</formula>
    </cfRule>
  </conditionalFormatting>
  <dataValidations count="3">
    <dataValidation type="list" allowBlank="1" showInputMessage="1" promptTitle="Bitte eine Auswahl treffen." prompt="Hinweis:_x000a_1 s → k=1_x000a_95% → k=1,96_x000a_2 s → k=2_x000a_99% → k=2,58_x000a_3 s → k=3_x000a_Rechteck → k=1,732_x000a_Dreieck → k=2,449" sqref="B9">
      <formula1>"1 s,95%,2 s,99%,3 s,Rechteck,Dreieck"</formula1>
    </dataValidation>
    <dataValidation type="list" allowBlank="1" showInputMessage="1" showErrorMessage="1" errorTitle="Achtung" error="Angabe ist nicht anwendbar!" promptTitle="Bitte eine Auswahl treffen." prompt="oberer Grenzwert, welcher nicht überschritten werden soll,_x000a_bzw._x000a_unterer Grenzwert, welcher nicht unterschritten werden soll." sqref="B14">
      <formula1>"oberer Grenzwert, unterer Grenzwert"</formula1>
    </dataValidation>
    <dataValidation type="list" allowBlank="1" showInputMessage="1" showErrorMessage="1" errorTitle="Achtung" error="Angabe ist nicht anwendbar!" promptTitle="Bitte eine Auswahl treffen." prompt="&quot;streng&quot;: Grenzwertverschärfung. Hierdurch verringert die Messunsicherheit den Spielraum für den Verursacher._x000a_&quot;tolerant&quot;: Grenzwertaufweichung. Hierdurch erweitert die Messunsicherheit den Spielraum für den Verursacher." sqref="B15">
      <formula1>"streng, tolerant"</formula1>
    </dataValidation>
  </dataValidations>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workbookViewId="0">
      <selection activeCell="B12" sqref="B12"/>
    </sheetView>
  </sheetViews>
  <sheetFormatPr baseColWidth="10" defaultRowHeight="15" x14ac:dyDescent="0.25"/>
  <cols>
    <col min="1" max="1" width="30.42578125" style="46" customWidth="1"/>
    <col min="2" max="2" width="20.85546875" style="52" customWidth="1"/>
    <col min="3" max="3" width="18.7109375" style="46" customWidth="1"/>
    <col min="4" max="4" width="9.28515625" style="46" customWidth="1"/>
    <col min="5" max="5" width="7.7109375" style="46" customWidth="1"/>
    <col min="6" max="16384" width="11.42578125" style="46"/>
  </cols>
  <sheetData>
    <row r="1" spans="1:5" ht="42" customHeight="1" x14ac:dyDescent="0.25">
      <c r="A1" s="91" t="str">
        <f>'Dateneingabe und Auswertung'!A1</f>
        <v>Untersuchung eines Prüfergebnisses auf Grenzwertverletzung unter Berücksichtigung der Messunsicherheit nach stistischem Konzept, DIN SPEC 38402-100:2017-08</v>
      </c>
      <c r="B1" s="91"/>
      <c r="C1" s="91"/>
      <c r="D1" s="91"/>
      <c r="E1" s="91"/>
    </row>
    <row r="2" spans="1:5" ht="18" customHeight="1" x14ac:dyDescent="0.25">
      <c r="A2" s="47" t="s">
        <v>20</v>
      </c>
      <c r="B2" s="88"/>
      <c r="C2" s="89"/>
      <c r="D2" s="89"/>
      <c r="E2" s="90"/>
    </row>
    <row r="3" spans="1:5" ht="18" customHeight="1" x14ac:dyDescent="0.25">
      <c r="A3" s="47" t="s">
        <v>15</v>
      </c>
      <c r="B3" s="88"/>
      <c r="C3" s="89"/>
      <c r="D3" s="89"/>
      <c r="E3" s="90"/>
    </row>
    <row r="4" spans="1:5" ht="18" customHeight="1" x14ac:dyDescent="0.25">
      <c r="A4" s="47" t="s">
        <v>16</v>
      </c>
      <c r="B4" s="88"/>
      <c r="C4" s="89"/>
      <c r="D4" s="89"/>
      <c r="E4" s="90"/>
    </row>
    <row r="5" spans="1:5" ht="18" customHeight="1" x14ac:dyDescent="0.25">
      <c r="A5" s="47" t="s">
        <v>17</v>
      </c>
      <c r="B5" s="88"/>
      <c r="C5" s="89"/>
      <c r="D5" s="89"/>
      <c r="E5" s="90"/>
    </row>
    <row r="6" spans="1:5" ht="18" customHeight="1" x14ac:dyDescent="0.25">
      <c r="A6" s="47" t="s">
        <v>18</v>
      </c>
      <c r="B6" s="85"/>
      <c r="C6" s="86"/>
      <c r="D6" s="86"/>
      <c r="E6" s="87"/>
    </row>
    <row r="7" spans="1:5" ht="18" customHeight="1" x14ac:dyDescent="0.25">
      <c r="A7" s="47" t="s">
        <v>22</v>
      </c>
      <c r="B7" s="88"/>
      <c r="C7" s="89"/>
      <c r="D7" s="89"/>
      <c r="E7" s="90"/>
    </row>
    <row r="8" spans="1:5" ht="18" customHeight="1" x14ac:dyDescent="0.25">
      <c r="A8" s="47" t="s">
        <v>21</v>
      </c>
      <c r="B8" s="88"/>
      <c r="C8" s="89"/>
      <c r="D8" s="89"/>
      <c r="E8" s="90"/>
    </row>
    <row r="9" spans="1:5" ht="18" customHeight="1" x14ac:dyDescent="0.25">
      <c r="A9" s="47" t="s">
        <v>19</v>
      </c>
      <c r="B9" s="88"/>
      <c r="C9" s="89"/>
      <c r="D9" s="89"/>
      <c r="E9" s="90"/>
    </row>
    <row r="10" spans="1:5" ht="30.75" customHeight="1" x14ac:dyDescent="0.25">
      <c r="A10" s="48"/>
      <c r="B10" s="49"/>
      <c r="C10" s="50"/>
    </row>
    <row r="11" spans="1:5" ht="18" customHeight="1" x14ac:dyDescent="0.25">
      <c r="A11" s="47" t="str">
        <f>'Dateneingabe und Auswertung'!A10</f>
        <v>Standard-Messunsicherheit   u:</v>
      </c>
      <c r="B11" s="49"/>
      <c r="C11" s="107" t="str">
        <f>'Dateneingabe und Auswertung'!B10&amp;" "&amp;'Dateneingabe und Auswertung'!B7</f>
        <v xml:space="preserve"> </v>
      </c>
      <c r="D11" s="107"/>
      <c r="E11" s="107"/>
    </row>
    <row r="12" spans="1:5" ht="18" customHeight="1" x14ac:dyDescent="0.25">
      <c r="A12" s="47" t="str">
        <f>'Dateneingabe und Auswertung'!A11</f>
        <v>Zu bewertendes Prüfergebnis   X:</v>
      </c>
      <c r="B12" s="49"/>
      <c r="C12" s="107" t="str">
        <f>'Dateneingabe und Auswertung'!B11&amp;" "&amp;'Dateneingabe und Auswertung'!B7</f>
        <v xml:space="preserve"> </v>
      </c>
      <c r="D12" s="107"/>
      <c r="E12" s="107"/>
    </row>
    <row r="13" spans="1:5" ht="18" customHeight="1" x14ac:dyDescent="0.25">
      <c r="A13" s="47" t="str">
        <f>'Dateneingabe und Auswertung'!A12</f>
        <v>Bestimmungen, Anzahl   n:</v>
      </c>
      <c r="B13" s="49"/>
      <c r="C13" s="107" t="str">
        <f>IF('Dateneingabe und Auswertung'!B12="","",'Dateneingabe und Auswertung'!B12)</f>
        <v/>
      </c>
      <c r="D13" s="107"/>
      <c r="E13" s="107"/>
    </row>
    <row r="14" spans="1:5" ht="18" customHeight="1" x14ac:dyDescent="0.25">
      <c r="A14" s="47" t="str">
        <f>'Dateneingabe und Auswertung'!A13</f>
        <v>Vorgegebener Grenzwert   µ0:</v>
      </c>
      <c r="B14" s="49"/>
      <c r="C14" s="107" t="str">
        <f>'Dateneingabe und Auswertung'!B13&amp;" "&amp;'Dateneingabe und Auswertung'!B7</f>
        <v xml:space="preserve"> </v>
      </c>
      <c r="D14" s="107"/>
      <c r="E14" s="107"/>
    </row>
    <row r="15" spans="1:5" ht="18" customHeight="1" x14ac:dyDescent="0.25">
      <c r="A15" s="47" t="str">
        <f>'Dateneingabe und Auswertung'!A14</f>
        <v>Art des einzuhaltenden Grenzwertes:</v>
      </c>
      <c r="B15" s="49"/>
      <c r="C15" s="107" t="str">
        <f>IF('Dateneingabe und Auswertung'!B14="","",'Dateneingabe und Auswertung'!B14)</f>
        <v/>
      </c>
      <c r="D15" s="107"/>
      <c r="E15" s="107"/>
    </row>
    <row r="16" spans="1:5" ht="18" customHeight="1" x14ac:dyDescent="0.25">
      <c r="A16" s="47" t="str">
        <f>'Dateneingabe und Auswertung'!A15&amp;" (-&gt; Entscheidungsregel):"</f>
        <v>Konformitätskriterium (-&gt; Entscheidungsregel):</v>
      </c>
      <c r="B16" s="49"/>
      <c r="C16" s="107" t="str">
        <f>IF('Dateneingabe und Auswertung'!B15="","",'Dateneingabe und Auswertung'!B15)</f>
        <v/>
      </c>
      <c r="D16" s="107"/>
      <c r="E16" s="107"/>
    </row>
    <row r="17" spans="1:5" ht="18" customHeight="1" x14ac:dyDescent="0.25">
      <c r="A17" s="47" t="str">
        <f>'Dateneingabe und Auswertung'!A16</f>
        <v>Anforderung, Fehler 1. Art   α:</v>
      </c>
      <c r="B17" s="49"/>
      <c r="C17" s="107" t="str">
        <f>IF(ISBLANK('Dateneingabe und Auswertung'!B16),"?",'Dateneingabe und Auswertung'!B16)</f>
        <v>?</v>
      </c>
      <c r="D17" s="107"/>
      <c r="E17" s="107"/>
    </row>
    <row r="18" spans="1:5" ht="18" customHeight="1" x14ac:dyDescent="0.25">
      <c r="A18" s="77" t="s">
        <v>84</v>
      </c>
      <c r="B18" s="49"/>
      <c r="C18" s="107" t="str">
        <f>IF(ISBLANK('Dateneingabe und Auswertung'!B17),"?",'Dateneingabe und Auswertung'!B17)</f>
        <v>?</v>
      </c>
      <c r="D18" s="107"/>
      <c r="E18" s="107"/>
    </row>
    <row r="19" spans="1:5" ht="18" customHeight="1" x14ac:dyDescent="0.25">
      <c r="A19" s="47" t="str">
        <f>'Dateneingabe und Auswertung'!A20</f>
        <v>Kritische Grenzwerterweiterung   g  (α = ):</v>
      </c>
      <c r="B19" s="49"/>
      <c r="C19" s="107" t="str">
        <f>'Dateneingabe und Auswertung'!C20&amp;" "&amp;'Dateneingabe und Auswertung'!B7</f>
        <v xml:space="preserve">? </v>
      </c>
      <c r="D19" s="107"/>
      <c r="E19" s="107"/>
    </row>
    <row r="20" spans="1:5" ht="18" customHeight="1" x14ac:dyDescent="0.25">
      <c r="A20" s="47" t="str">
        <f>'Dateneingabe und Auswertung'!A21</f>
        <v>max. erfassbare Grenzwertabw.   δ  (α = ; β = ?):</v>
      </c>
      <c r="B20" s="49"/>
      <c r="C20" s="107" t="str">
        <f>'Dateneingabe und Auswertung'!C21&amp;" "&amp;'Dateneingabe und Auswertung'!B7</f>
        <v xml:space="preserve">? </v>
      </c>
      <c r="D20" s="107"/>
      <c r="E20" s="107"/>
    </row>
    <row r="21" spans="1:5" ht="18" customHeight="1" x14ac:dyDescent="0.25">
      <c r="A21" s="47" t="str">
        <f>'Dateneingabe und Auswertung'!A22</f>
        <v>Kritischer Gehaltswert xkrit:</v>
      </c>
      <c r="B21" s="49"/>
      <c r="C21" s="107" t="str">
        <f>'Dateneingabe und Auswertung'!B22&amp;" "&amp;'Dateneingabe und Auswertung'!B7</f>
        <v xml:space="preserve">? </v>
      </c>
      <c r="D21" s="107"/>
      <c r="E21" s="107"/>
    </row>
    <row r="22" spans="1:5" ht="18" customHeight="1" x14ac:dyDescent="0.25">
      <c r="A22" s="47" t="str">
        <f>'Dateneingabe und Auswertung'!A23</f>
        <v>Die Konformitätszone entspricht:</v>
      </c>
      <c r="B22" s="49"/>
      <c r="C22" s="107" t="str">
        <f>'Dateneingabe und Auswertung'!B23&amp;" "&amp;'Dateneingabe und Auswertung'!B7</f>
        <v xml:space="preserve">? </v>
      </c>
      <c r="D22" s="107"/>
      <c r="E22" s="107"/>
    </row>
    <row r="23" spans="1:5" ht="18" customHeight="1" x14ac:dyDescent="0.25">
      <c r="A23" s="47" t="str">
        <f>'Dateneingabe und Auswertung'!A25</f>
        <v>Liegt das Prüfergebnis innerhalb der Konformitätszone?:</v>
      </c>
      <c r="B23" s="49"/>
      <c r="C23" s="107" t="str">
        <f>'Dateneingabe und Auswertung'!C25</f>
        <v>?</v>
      </c>
      <c r="D23" s="107"/>
      <c r="E23" s="107"/>
    </row>
    <row r="25" spans="1:5" x14ac:dyDescent="0.25">
      <c r="A25" s="51" t="str">
        <f>'Dateneingabe und Auswertung'!A26</f>
        <v>Bewertung des Prüfergebnisses:</v>
      </c>
    </row>
    <row r="26" spans="1:5" ht="15" customHeight="1" x14ac:dyDescent="0.25">
      <c r="A26" s="95" t="str">
        <f>'Dateneingabe und Auswertung'!B26</f>
        <v>?</v>
      </c>
      <c r="B26" s="96"/>
      <c r="C26" s="96"/>
      <c r="D26" s="96"/>
      <c r="E26" s="97"/>
    </row>
    <row r="27" spans="1:5" x14ac:dyDescent="0.25">
      <c r="A27" s="98"/>
      <c r="B27" s="99"/>
      <c r="C27" s="99"/>
      <c r="D27" s="99"/>
      <c r="E27" s="100"/>
    </row>
    <row r="28" spans="1:5" x14ac:dyDescent="0.25">
      <c r="A28" s="53"/>
      <c r="B28" s="53"/>
      <c r="C28" s="53"/>
      <c r="D28" s="53"/>
    </row>
    <row r="29" spans="1:5" x14ac:dyDescent="0.25">
      <c r="A29" s="54" t="str">
        <f>'Dateneingabe und Auswertung'!A27</f>
        <v>Hinweis</v>
      </c>
    </row>
    <row r="30" spans="1:5" x14ac:dyDescent="0.25">
      <c r="A30" s="46" t="str">
        <f>'Dateneingabe und Auswertung'!A28</f>
        <v>Zur festgelegten Entscheidungsregel ist gemäß DIN SPEC 38402-100:2017-08 zu bedenken:</v>
      </c>
    </row>
    <row r="31" spans="1:5" ht="15" customHeight="1" x14ac:dyDescent="0.25">
      <c r="A31" s="95" t="str">
        <f>IF('Dateneingabe und Auswertung'!A29="?","",'Dateneingabe und Auswertung'!A29&amp;" Sie entspricht also einer "&amp;VLOOKUP("►",'Dateneingabe und Auswertung'!D9:L12,6,FALSE)&amp;" des Grenzwertes.")</f>
        <v/>
      </c>
      <c r="B31" s="96"/>
      <c r="C31" s="96"/>
      <c r="D31" s="96"/>
      <c r="E31" s="97"/>
    </row>
    <row r="32" spans="1:5" x14ac:dyDescent="0.25">
      <c r="A32" s="98"/>
      <c r="B32" s="99"/>
      <c r="C32" s="99"/>
      <c r="D32" s="99"/>
      <c r="E32" s="100"/>
    </row>
    <row r="34" spans="1:5" x14ac:dyDescent="0.25">
      <c r="A34" s="54" t="s">
        <v>51</v>
      </c>
    </row>
    <row r="35" spans="1:5" x14ac:dyDescent="0.25">
      <c r="A35" s="101"/>
      <c r="B35" s="102"/>
      <c r="C35" s="102"/>
      <c r="D35" s="102"/>
      <c r="E35" s="103"/>
    </row>
    <row r="36" spans="1:5" x14ac:dyDescent="0.25">
      <c r="A36" s="104"/>
      <c r="B36" s="105"/>
      <c r="C36" s="105"/>
      <c r="D36" s="105"/>
      <c r="E36" s="106"/>
    </row>
    <row r="37" spans="1:5" x14ac:dyDescent="0.25">
      <c r="A37" s="104"/>
      <c r="B37" s="105"/>
      <c r="C37" s="105"/>
      <c r="D37" s="105"/>
      <c r="E37" s="106"/>
    </row>
    <row r="38" spans="1:5" x14ac:dyDescent="0.25">
      <c r="A38" s="104"/>
      <c r="B38" s="105"/>
      <c r="C38" s="105"/>
      <c r="D38" s="105"/>
      <c r="E38" s="106"/>
    </row>
    <row r="39" spans="1:5" x14ac:dyDescent="0.25">
      <c r="A39" s="104"/>
      <c r="B39" s="105"/>
      <c r="C39" s="105"/>
      <c r="D39" s="105"/>
      <c r="E39" s="106"/>
    </row>
    <row r="40" spans="1:5" x14ac:dyDescent="0.25">
      <c r="A40" s="92"/>
      <c r="B40" s="93"/>
      <c r="C40" s="93"/>
      <c r="D40" s="93"/>
      <c r="E40" s="94"/>
    </row>
    <row r="43" spans="1:5" x14ac:dyDescent="0.25">
      <c r="A43" s="55"/>
    </row>
    <row r="44" spans="1:5" x14ac:dyDescent="0.25">
      <c r="A44" s="46" t="s">
        <v>55</v>
      </c>
    </row>
  </sheetData>
  <sheetProtection sheet="1" objects="1" scenarios="1"/>
  <mergeCells count="30">
    <mergeCell ref="C20:E20"/>
    <mergeCell ref="C11:E11"/>
    <mergeCell ref="C12:E12"/>
    <mergeCell ref="C13:E13"/>
    <mergeCell ref="C14:E14"/>
    <mergeCell ref="C15:E15"/>
    <mergeCell ref="A40:E40"/>
    <mergeCell ref="B9:E9"/>
    <mergeCell ref="A31:E32"/>
    <mergeCell ref="A26:E27"/>
    <mergeCell ref="A35:E35"/>
    <mergeCell ref="A36:E36"/>
    <mergeCell ref="A37:E37"/>
    <mergeCell ref="C21:E21"/>
    <mergeCell ref="C22:E22"/>
    <mergeCell ref="C23:E23"/>
    <mergeCell ref="A38:E38"/>
    <mergeCell ref="A39:E39"/>
    <mergeCell ref="C16:E16"/>
    <mergeCell ref="C17:E17"/>
    <mergeCell ref="C18:E18"/>
    <mergeCell ref="C19:E19"/>
    <mergeCell ref="B6:E6"/>
    <mergeCell ref="B7:E7"/>
    <mergeCell ref="B8:E8"/>
    <mergeCell ref="A1:E1"/>
    <mergeCell ref="B2:E2"/>
    <mergeCell ref="B3:E3"/>
    <mergeCell ref="B4:E4"/>
    <mergeCell ref="B5:E5"/>
  </mergeCells>
  <pageMargins left="0.70866141732283472" right="0.70866141732283472" top="0.78740157480314965"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0"/>
  <sheetViews>
    <sheetView workbookViewId="0">
      <selection activeCell="A2" sqref="A2"/>
    </sheetView>
  </sheetViews>
  <sheetFormatPr baseColWidth="10" defaultRowHeight="15" x14ac:dyDescent="0.25"/>
  <cols>
    <col min="1" max="1" width="51.85546875" style="109" bestFit="1" customWidth="1"/>
    <col min="2" max="8" width="15.7109375" style="109" customWidth="1"/>
    <col min="9" max="16384" width="11.42578125" style="109"/>
  </cols>
  <sheetData>
    <row r="1" spans="1:8" x14ac:dyDescent="0.25">
      <c r="A1" s="108" t="s">
        <v>83</v>
      </c>
    </row>
    <row r="2" spans="1:8" x14ac:dyDescent="0.25">
      <c r="B2" s="110" t="s">
        <v>102</v>
      </c>
      <c r="D2" s="110" t="s">
        <v>103</v>
      </c>
      <c r="F2" s="110" t="s">
        <v>104</v>
      </c>
    </row>
    <row r="3" spans="1:8" x14ac:dyDescent="0.25">
      <c r="A3" s="73" t="s">
        <v>24</v>
      </c>
      <c r="B3" s="76">
        <v>45</v>
      </c>
      <c r="C3" s="111"/>
      <c r="D3" s="79">
        <v>45</v>
      </c>
      <c r="E3" s="111"/>
      <c r="F3" s="79">
        <v>45</v>
      </c>
      <c r="G3" s="112"/>
    </row>
    <row r="4" spans="1:8" x14ac:dyDescent="0.25">
      <c r="A4" s="73" t="s">
        <v>23</v>
      </c>
      <c r="B4" s="113" t="s">
        <v>67</v>
      </c>
      <c r="C4" s="111"/>
      <c r="D4" s="114" t="s">
        <v>67</v>
      </c>
      <c r="E4" s="111"/>
      <c r="F4" s="114" t="s">
        <v>67</v>
      </c>
      <c r="G4" s="112"/>
    </row>
    <row r="5" spans="1:8" x14ac:dyDescent="0.25">
      <c r="A5" s="73" t="s">
        <v>44</v>
      </c>
      <c r="B5" s="76">
        <v>22.5</v>
      </c>
      <c r="C5" s="111"/>
      <c r="D5" s="79">
        <v>22.5</v>
      </c>
      <c r="E5" s="111"/>
      <c r="F5" s="79">
        <v>22.5</v>
      </c>
      <c r="G5" s="112"/>
    </row>
    <row r="6" spans="1:8" x14ac:dyDescent="0.25">
      <c r="A6" s="73" t="s">
        <v>72</v>
      </c>
      <c r="B6" s="76">
        <v>1100</v>
      </c>
      <c r="C6" s="111"/>
      <c r="D6" s="79">
        <v>1030</v>
      </c>
      <c r="E6" s="111"/>
      <c r="F6" s="79">
        <v>970</v>
      </c>
      <c r="G6" s="112"/>
    </row>
    <row r="7" spans="1:8" x14ac:dyDescent="0.25">
      <c r="A7" s="73" t="s">
        <v>26</v>
      </c>
      <c r="B7" s="76">
        <v>1</v>
      </c>
      <c r="C7" s="111"/>
      <c r="D7" s="79">
        <v>1</v>
      </c>
      <c r="E7" s="111"/>
      <c r="F7" s="79">
        <v>1</v>
      </c>
      <c r="G7" s="112"/>
    </row>
    <row r="8" spans="1:8" x14ac:dyDescent="0.25">
      <c r="A8" s="73" t="s">
        <v>73</v>
      </c>
      <c r="B8" s="76">
        <v>1000</v>
      </c>
      <c r="C8" s="111"/>
      <c r="D8" s="79">
        <v>1000</v>
      </c>
      <c r="E8" s="111"/>
      <c r="F8" s="79">
        <v>1000</v>
      </c>
      <c r="G8" s="112"/>
    </row>
    <row r="9" spans="1:8" x14ac:dyDescent="0.25">
      <c r="A9" s="73" t="s">
        <v>28</v>
      </c>
      <c r="B9" s="115" t="s">
        <v>68</v>
      </c>
      <c r="C9" s="111"/>
      <c r="D9" s="116" t="s">
        <v>68</v>
      </c>
      <c r="E9" s="111"/>
      <c r="F9" s="116" t="s">
        <v>68</v>
      </c>
      <c r="G9" s="112"/>
    </row>
    <row r="10" spans="1:8" x14ac:dyDescent="0.25">
      <c r="A10" s="73" t="s">
        <v>58</v>
      </c>
      <c r="B10" s="117" t="s">
        <v>69</v>
      </c>
      <c r="C10" s="111"/>
      <c r="D10" s="118" t="s">
        <v>69</v>
      </c>
      <c r="E10" s="111"/>
      <c r="F10" s="118" t="s">
        <v>69</v>
      </c>
      <c r="G10" s="112"/>
    </row>
    <row r="11" spans="1:8" x14ac:dyDescent="0.25">
      <c r="A11" s="73" t="s">
        <v>29</v>
      </c>
      <c r="B11" s="76">
        <v>0.05</v>
      </c>
      <c r="C11" s="111"/>
      <c r="D11" s="79">
        <v>0.05</v>
      </c>
      <c r="E11" s="111"/>
      <c r="F11" s="79">
        <v>0.05</v>
      </c>
      <c r="G11" s="112"/>
    </row>
    <row r="12" spans="1:8" ht="15" customHeight="1" x14ac:dyDescent="0.25">
      <c r="A12" s="73" t="s">
        <v>84</v>
      </c>
      <c r="B12" s="76">
        <v>0.05</v>
      </c>
      <c r="C12" s="111"/>
      <c r="D12" s="79">
        <v>0.05</v>
      </c>
      <c r="E12" s="111"/>
      <c r="F12" s="79">
        <v>0.05</v>
      </c>
      <c r="G12" s="112"/>
    </row>
    <row r="13" spans="1:8" x14ac:dyDescent="0.25">
      <c r="A13" s="73" t="s">
        <v>60</v>
      </c>
      <c r="B13" s="76">
        <v>2</v>
      </c>
      <c r="C13" s="111"/>
      <c r="D13" s="79">
        <v>2</v>
      </c>
      <c r="E13" s="111"/>
      <c r="F13" s="79">
        <v>2</v>
      </c>
      <c r="G13" s="112"/>
    </row>
    <row r="14" spans="1:8" x14ac:dyDescent="0.25">
      <c r="A14" s="73" t="s">
        <v>74</v>
      </c>
      <c r="B14" s="76">
        <v>4</v>
      </c>
      <c r="C14" s="119"/>
      <c r="D14" s="79">
        <v>4</v>
      </c>
      <c r="E14" s="119"/>
      <c r="F14" s="79">
        <v>4</v>
      </c>
    </row>
    <row r="15" spans="1:8" x14ac:dyDescent="0.25">
      <c r="A15" s="73"/>
      <c r="B15" s="83" t="s">
        <v>91</v>
      </c>
      <c r="C15" s="120" t="s">
        <v>79</v>
      </c>
      <c r="D15" s="83" t="s">
        <v>91</v>
      </c>
      <c r="E15" s="120" t="s">
        <v>79</v>
      </c>
      <c r="F15" s="83" t="s">
        <v>91</v>
      </c>
      <c r="G15" s="120" t="s">
        <v>79</v>
      </c>
      <c r="H15" s="110" t="s">
        <v>89</v>
      </c>
    </row>
    <row r="16" spans="1:8" x14ac:dyDescent="0.25">
      <c r="A16" s="73" t="s">
        <v>75</v>
      </c>
      <c r="B16" s="75">
        <v>37</v>
      </c>
      <c r="C16" s="80">
        <v>37</v>
      </c>
      <c r="D16" s="81">
        <v>37</v>
      </c>
      <c r="E16" s="80">
        <v>37</v>
      </c>
      <c r="F16" s="81">
        <v>37</v>
      </c>
      <c r="G16" s="80">
        <v>37</v>
      </c>
      <c r="H16" s="78" t="s">
        <v>82</v>
      </c>
    </row>
    <row r="17" spans="1:8" x14ac:dyDescent="0.25">
      <c r="A17" s="73" t="s">
        <v>76</v>
      </c>
      <c r="B17" s="75">
        <v>74</v>
      </c>
      <c r="C17" s="80">
        <v>74</v>
      </c>
      <c r="D17" s="81">
        <v>74</v>
      </c>
      <c r="E17" s="80">
        <v>74</v>
      </c>
      <c r="F17" s="81">
        <v>74</v>
      </c>
      <c r="G17" s="80">
        <v>74</v>
      </c>
      <c r="H17" s="78" t="s">
        <v>82</v>
      </c>
    </row>
    <row r="18" spans="1:8" x14ac:dyDescent="0.25">
      <c r="A18" s="73" t="s">
        <v>77</v>
      </c>
      <c r="B18" s="75">
        <v>1037</v>
      </c>
      <c r="C18" s="80">
        <v>1037</v>
      </c>
      <c r="D18" s="81">
        <v>1037</v>
      </c>
      <c r="E18" s="80">
        <v>1037</v>
      </c>
      <c r="F18" s="81">
        <v>1037</v>
      </c>
      <c r="G18" s="80">
        <v>1037</v>
      </c>
      <c r="H18" s="78" t="s">
        <v>82</v>
      </c>
    </row>
    <row r="19" spans="1:8" x14ac:dyDescent="0.25">
      <c r="A19" s="73" t="s">
        <v>31</v>
      </c>
      <c r="B19" s="76" t="s">
        <v>81</v>
      </c>
      <c r="C19" s="82" t="s">
        <v>81</v>
      </c>
      <c r="D19" s="79" t="s">
        <v>81</v>
      </c>
      <c r="E19" s="82" t="s">
        <v>81</v>
      </c>
      <c r="F19" s="79" t="s">
        <v>81</v>
      </c>
      <c r="G19" s="82" t="s">
        <v>81</v>
      </c>
      <c r="H19" s="78" t="s">
        <v>82</v>
      </c>
    </row>
    <row r="20" spans="1:8" x14ac:dyDescent="0.25">
      <c r="A20" s="73" t="s">
        <v>50</v>
      </c>
      <c r="B20" s="76" t="s">
        <v>80</v>
      </c>
      <c r="C20" s="82" t="s">
        <v>80</v>
      </c>
      <c r="D20" s="79" t="s">
        <v>78</v>
      </c>
      <c r="E20" s="82" t="s">
        <v>78</v>
      </c>
      <c r="F20" s="79" t="s">
        <v>78</v>
      </c>
      <c r="G20" s="82" t="s">
        <v>78</v>
      </c>
      <c r="H20" s="78" t="s">
        <v>82</v>
      </c>
    </row>
    <row r="22" spans="1:8" x14ac:dyDescent="0.25">
      <c r="B22" s="110" t="s">
        <v>100</v>
      </c>
      <c r="D22" s="110" t="s">
        <v>101</v>
      </c>
    </row>
    <row r="23" spans="1:8" x14ac:dyDescent="0.25">
      <c r="A23" s="73" t="s">
        <v>24</v>
      </c>
      <c r="B23" s="76">
        <v>0.2</v>
      </c>
      <c r="C23" s="111"/>
      <c r="D23" s="79">
        <v>0.2</v>
      </c>
      <c r="E23" s="112"/>
    </row>
    <row r="24" spans="1:8" x14ac:dyDescent="0.25">
      <c r="A24" s="73" t="s">
        <v>23</v>
      </c>
      <c r="B24" s="113" t="s">
        <v>86</v>
      </c>
      <c r="C24" s="111"/>
      <c r="D24" s="114" t="s">
        <v>86</v>
      </c>
      <c r="E24" s="112"/>
    </row>
    <row r="25" spans="1:8" x14ac:dyDescent="0.25">
      <c r="A25" s="73" t="s">
        <v>44</v>
      </c>
      <c r="B25" s="76">
        <v>0.2</v>
      </c>
      <c r="C25" s="111"/>
      <c r="D25" s="79">
        <v>0.2</v>
      </c>
      <c r="E25" s="112"/>
    </row>
    <row r="26" spans="1:8" x14ac:dyDescent="0.25">
      <c r="A26" s="73" t="s">
        <v>72</v>
      </c>
      <c r="B26" s="76">
        <v>4.5</v>
      </c>
      <c r="C26" s="111"/>
      <c r="D26" s="79">
        <v>4.9000000000000004</v>
      </c>
      <c r="E26" s="112"/>
    </row>
    <row r="27" spans="1:8" x14ac:dyDescent="0.25">
      <c r="A27" s="73" t="s">
        <v>26</v>
      </c>
      <c r="B27" s="76">
        <v>3</v>
      </c>
      <c r="C27" s="111"/>
      <c r="D27" s="79">
        <v>3</v>
      </c>
      <c r="E27" s="112"/>
    </row>
    <row r="28" spans="1:8" x14ac:dyDescent="0.25">
      <c r="A28" s="73" t="s">
        <v>73</v>
      </c>
      <c r="B28" s="76">
        <v>5</v>
      </c>
      <c r="C28" s="111"/>
      <c r="D28" s="79">
        <v>5</v>
      </c>
      <c r="E28" s="112"/>
    </row>
    <row r="29" spans="1:8" x14ac:dyDescent="0.25">
      <c r="A29" s="73" t="s">
        <v>28</v>
      </c>
      <c r="B29" s="115" t="s">
        <v>87</v>
      </c>
      <c r="C29" s="111"/>
      <c r="D29" s="116" t="s">
        <v>87</v>
      </c>
      <c r="E29" s="112"/>
    </row>
    <row r="30" spans="1:8" x14ac:dyDescent="0.25">
      <c r="A30" s="73" t="s">
        <v>58</v>
      </c>
      <c r="B30" s="117" t="s">
        <v>69</v>
      </c>
      <c r="C30" s="111"/>
      <c r="D30" s="118" t="s">
        <v>69</v>
      </c>
      <c r="E30" s="112"/>
    </row>
    <row r="31" spans="1:8" x14ac:dyDescent="0.25">
      <c r="A31" s="73" t="s">
        <v>29</v>
      </c>
      <c r="B31" s="76">
        <v>0.05</v>
      </c>
      <c r="C31" s="111"/>
      <c r="D31" s="79">
        <v>0.05</v>
      </c>
      <c r="E31" s="112"/>
    </row>
    <row r="32" spans="1:8" x14ac:dyDescent="0.25">
      <c r="A32" s="73" t="s">
        <v>30</v>
      </c>
      <c r="B32" s="76">
        <v>0.05</v>
      </c>
      <c r="C32" s="111"/>
      <c r="D32" s="79">
        <v>0.05</v>
      </c>
      <c r="E32" s="112"/>
    </row>
    <row r="33" spans="1:6" x14ac:dyDescent="0.25">
      <c r="A33" s="73" t="s">
        <v>60</v>
      </c>
      <c r="B33" s="76">
        <v>1</v>
      </c>
      <c r="C33" s="111"/>
      <c r="D33" s="79">
        <v>1</v>
      </c>
      <c r="E33" s="112"/>
    </row>
    <row r="34" spans="1:6" x14ac:dyDescent="0.25">
      <c r="A34" s="73" t="s">
        <v>74</v>
      </c>
      <c r="B34" s="76">
        <v>4</v>
      </c>
      <c r="C34" s="119"/>
      <c r="D34" s="79">
        <v>4</v>
      </c>
    </row>
    <row r="35" spans="1:6" x14ac:dyDescent="0.25">
      <c r="A35" s="73"/>
      <c r="B35" s="83" t="s">
        <v>91</v>
      </c>
      <c r="C35" s="120" t="s">
        <v>79</v>
      </c>
      <c r="D35" s="83" t="s">
        <v>91</v>
      </c>
      <c r="E35" s="120" t="s">
        <v>79</v>
      </c>
      <c r="F35" s="110" t="s">
        <v>90</v>
      </c>
    </row>
    <row r="36" spans="1:6" x14ac:dyDescent="0.25">
      <c r="A36" s="73" t="s">
        <v>75</v>
      </c>
      <c r="B36" s="75">
        <v>0.2</v>
      </c>
      <c r="C36" s="80">
        <v>0.2</v>
      </c>
      <c r="D36" s="81">
        <v>0.2</v>
      </c>
      <c r="E36" s="80">
        <v>0.2</v>
      </c>
      <c r="F36" s="78" t="s">
        <v>82</v>
      </c>
    </row>
    <row r="37" spans="1:6" x14ac:dyDescent="0.25">
      <c r="A37" s="73" t="s">
        <v>76</v>
      </c>
      <c r="B37" s="75">
        <v>0.4</v>
      </c>
      <c r="C37" s="80">
        <v>0.4</v>
      </c>
      <c r="D37" s="81">
        <v>0.4</v>
      </c>
      <c r="E37" s="80">
        <v>0.4</v>
      </c>
      <c r="F37" s="78" t="s">
        <v>82</v>
      </c>
    </row>
    <row r="38" spans="1:6" x14ac:dyDescent="0.25">
      <c r="A38" s="73" t="s">
        <v>77</v>
      </c>
      <c r="B38" s="75">
        <v>4.8</v>
      </c>
      <c r="C38" s="80">
        <v>4.8</v>
      </c>
      <c r="D38" s="81">
        <v>4.8</v>
      </c>
      <c r="E38" s="80">
        <v>4.8</v>
      </c>
      <c r="F38" s="78" t="s">
        <v>82</v>
      </c>
    </row>
    <row r="39" spans="1:6" x14ac:dyDescent="0.25">
      <c r="A39" s="73" t="s">
        <v>31</v>
      </c>
      <c r="B39" s="76" t="s">
        <v>88</v>
      </c>
      <c r="C39" s="82" t="s">
        <v>88</v>
      </c>
      <c r="D39" s="79" t="s">
        <v>88</v>
      </c>
      <c r="E39" s="82" t="s">
        <v>88</v>
      </c>
      <c r="F39" s="78" t="s">
        <v>82</v>
      </c>
    </row>
    <row r="40" spans="1:6" x14ac:dyDescent="0.25">
      <c r="A40" s="73" t="s">
        <v>50</v>
      </c>
      <c r="B40" s="76" t="s">
        <v>80</v>
      </c>
      <c r="C40" s="82" t="s">
        <v>80</v>
      </c>
      <c r="D40" s="79" t="s">
        <v>78</v>
      </c>
      <c r="E40" s="82" t="s">
        <v>78</v>
      </c>
      <c r="F40" s="78" t="s">
        <v>82</v>
      </c>
    </row>
    <row r="42" spans="1:6" x14ac:dyDescent="0.25">
      <c r="B42" s="110" t="s">
        <v>98</v>
      </c>
      <c r="D42" s="110" t="s">
        <v>99</v>
      </c>
    </row>
    <row r="43" spans="1:6" x14ac:dyDescent="0.25">
      <c r="A43" s="73" t="s">
        <v>24</v>
      </c>
      <c r="B43" s="76">
        <v>0.2</v>
      </c>
      <c r="C43" s="111"/>
      <c r="D43" s="79">
        <v>0.2</v>
      </c>
      <c r="E43" s="112"/>
    </row>
    <row r="44" spans="1:6" x14ac:dyDescent="0.25">
      <c r="A44" s="73" t="s">
        <v>23</v>
      </c>
      <c r="B44" s="113" t="s">
        <v>86</v>
      </c>
      <c r="C44" s="111"/>
      <c r="D44" s="114" t="s">
        <v>86</v>
      </c>
      <c r="E44" s="112"/>
    </row>
    <row r="45" spans="1:6" x14ac:dyDescent="0.25">
      <c r="A45" s="73" t="s">
        <v>44</v>
      </c>
      <c r="B45" s="76">
        <v>0.2</v>
      </c>
      <c r="C45" s="111"/>
      <c r="D45" s="79">
        <v>0.2</v>
      </c>
      <c r="E45" s="112"/>
    </row>
    <row r="46" spans="1:6" x14ac:dyDescent="0.25">
      <c r="A46" s="73" t="s">
        <v>72</v>
      </c>
      <c r="B46" s="76">
        <v>5.2</v>
      </c>
      <c r="C46" s="111"/>
      <c r="D46" s="79">
        <v>5.7</v>
      </c>
      <c r="E46" s="112"/>
    </row>
    <row r="47" spans="1:6" x14ac:dyDescent="0.25">
      <c r="A47" s="73" t="s">
        <v>26</v>
      </c>
      <c r="B47" s="76">
        <v>3</v>
      </c>
      <c r="C47" s="111"/>
      <c r="D47" s="79">
        <v>3</v>
      </c>
      <c r="E47" s="112"/>
    </row>
    <row r="48" spans="1:6" x14ac:dyDescent="0.25">
      <c r="A48" s="73" t="s">
        <v>73</v>
      </c>
      <c r="B48" s="76">
        <v>5</v>
      </c>
      <c r="C48" s="111"/>
      <c r="D48" s="79">
        <v>5</v>
      </c>
      <c r="E48" s="112"/>
    </row>
    <row r="49" spans="1:7" x14ac:dyDescent="0.25">
      <c r="A49" s="73" t="s">
        <v>28</v>
      </c>
      <c r="B49" s="115" t="s">
        <v>87</v>
      </c>
      <c r="C49" s="111"/>
      <c r="D49" s="116" t="s">
        <v>87</v>
      </c>
      <c r="E49" s="112"/>
    </row>
    <row r="50" spans="1:7" x14ac:dyDescent="0.25">
      <c r="A50" s="73" t="s">
        <v>58</v>
      </c>
      <c r="B50" s="117" t="s">
        <v>70</v>
      </c>
      <c r="C50" s="111"/>
      <c r="D50" s="118" t="s">
        <v>70</v>
      </c>
      <c r="E50" s="112"/>
    </row>
    <row r="51" spans="1:7" x14ac:dyDescent="0.25">
      <c r="A51" s="73" t="s">
        <v>29</v>
      </c>
      <c r="B51" s="76">
        <v>0.01</v>
      </c>
      <c r="C51" s="111"/>
      <c r="D51" s="79">
        <v>0.01</v>
      </c>
      <c r="E51" s="112"/>
    </row>
    <row r="52" spans="1:7" x14ac:dyDescent="0.25">
      <c r="A52" s="73" t="s">
        <v>30</v>
      </c>
      <c r="B52" s="76">
        <v>0.01</v>
      </c>
      <c r="C52" s="111"/>
      <c r="D52" s="79">
        <v>0.01</v>
      </c>
      <c r="E52" s="112"/>
    </row>
    <row r="53" spans="1:7" x14ac:dyDescent="0.25">
      <c r="A53" s="73" t="s">
        <v>60</v>
      </c>
      <c r="B53" s="76">
        <v>1</v>
      </c>
      <c r="C53" s="111"/>
      <c r="D53" s="79">
        <v>1</v>
      </c>
      <c r="E53" s="112"/>
    </row>
    <row r="54" spans="1:7" x14ac:dyDescent="0.25">
      <c r="A54" s="73" t="s">
        <v>74</v>
      </c>
      <c r="B54" s="76">
        <v>4</v>
      </c>
      <c r="C54" s="119"/>
      <c r="D54" s="79">
        <v>4</v>
      </c>
    </row>
    <row r="55" spans="1:7" x14ac:dyDescent="0.25">
      <c r="A55" s="73"/>
      <c r="B55" s="83" t="s">
        <v>91</v>
      </c>
      <c r="C55" s="120" t="s">
        <v>79</v>
      </c>
      <c r="D55" s="83" t="s">
        <v>91</v>
      </c>
      <c r="E55" s="120" t="s">
        <v>79</v>
      </c>
      <c r="F55" s="110" t="s">
        <v>90</v>
      </c>
    </row>
    <row r="56" spans="1:7" x14ac:dyDescent="0.25">
      <c r="A56" s="73" t="s">
        <v>75</v>
      </c>
      <c r="B56" s="75">
        <v>0.3</v>
      </c>
      <c r="C56" s="80">
        <v>0.3</v>
      </c>
      <c r="D56" s="81">
        <v>0.3</v>
      </c>
      <c r="E56" s="80">
        <v>0.3</v>
      </c>
      <c r="F56" s="78" t="s">
        <v>82</v>
      </c>
    </row>
    <row r="57" spans="1:7" x14ac:dyDescent="0.25">
      <c r="A57" s="73" t="s">
        <v>76</v>
      </c>
      <c r="B57" s="75">
        <v>0.5</v>
      </c>
      <c r="C57" s="80">
        <v>0.6</v>
      </c>
      <c r="D57" s="81">
        <v>0.5</v>
      </c>
      <c r="E57" s="80">
        <v>0.6</v>
      </c>
      <c r="F57" s="78" t="s">
        <v>93</v>
      </c>
      <c r="G57" s="109" t="s">
        <v>94</v>
      </c>
    </row>
    <row r="58" spans="1:7" x14ac:dyDescent="0.25">
      <c r="A58" s="73" t="s">
        <v>77</v>
      </c>
      <c r="B58" s="75">
        <v>5.3</v>
      </c>
      <c r="C58" s="80">
        <v>5.3</v>
      </c>
      <c r="D58" s="81">
        <v>5.3</v>
      </c>
      <c r="E58" s="80">
        <v>5.3</v>
      </c>
      <c r="F58" s="78" t="s">
        <v>82</v>
      </c>
    </row>
    <row r="59" spans="1:7" x14ac:dyDescent="0.25">
      <c r="A59" s="73" t="s">
        <v>31</v>
      </c>
      <c r="B59" s="76" t="s">
        <v>92</v>
      </c>
      <c r="C59" s="82" t="s">
        <v>92</v>
      </c>
      <c r="D59" s="79" t="s">
        <v>92</v>
      </c>
      <c r="E59" s="82" t="s">
        <v>92</v>
      </c>
      <c r="F59" s="78" t="s">
        <v>82</v>
      </c>
    </row>
    <row r="60" spans="1:7" x14ac:dyDescent="0.25">
      <c r="A60" s="73" t="s">
        <v>50</v>
      </c>
      <c r="B60" s="76" t="s">
        <v>80</v>
      </c>
      <c r="C60" s="82" t="s">
        <v>80</v>
      </c>
      <c r="D60" s="79" t="s">
        <v>78</v>
      </c>
      <c r="E60" s="82" t="s">
        <v>78</v>
      </c>
      <c r="F60" s="78" t="s">
        <v>82</v>
      </c>
    </row>
    <row r="62" spans="1:7" x14ac:dyDescent="0.25">
      <c r="A62" s="74"/>
      <c r="B62" s="110" t="s">
        <v>96</v>
      </c>
      <c r="D62" s="110" t="s">
        <v>97</v>
      </c>
    </row>
    <row r="63" spans="1:7" x14ac:dyDescent="0.25">
      <c r="A63" s="73" t="s">
        <v>24</v>
      </c>
      <c r="B63" s="76">
        <v>0.6</v>
      </c>
      <c r="C63" s="111"/>
      <c r="D63" s="79">
        <v>0.6</v>
      </c>
      <c r="E63" s="112"/>
    </row>
    <row r="64" spans="1:7" x14ac:dyDescent="0.25">
      <c r="A64" s="73" t="s">
        <v>23</v>
      </c>
      <c r="B64" s="113" t="s">
        <v>86</v>
      </c>
      <c r="C64" s="111"/>
      <c r="D64" s="114" t="s">
        <v>86</v>
      </c>
      <c r="E64" s="112"/>
    </row>
    <row r="65" spans="1:6" x14ac:dyDescent="0.25">
      <c r="A65" s="73" t="s">
        <v>44</v>
      </c>
      <c r="B65" s="76">
        <v>0.6</v>
      </c>
      <c r="C65" s="111"/>
      <c r="D65" s="79">
        <v>0.6</v>
      </c>
      <c r="E65" s="112"/>
    </row>
    <row r="66" spans="1:6" x14ac:dyDescent="0.25">
      <c r="A66" s="73" t="s">
        <v>72</v>
      </c>
      <c r="B66" s="76">
        <v>9.1999999999999993</v>
      </c>
      <c r="C66" s="111"/>
      <c r="D66" s="79">
        <v>8.5</v>
      </c>
      <c r="E66" s="112"/>
    </row>
    <row r="67" spans="1:6" x14ac:dyDescent="0.25">
      <c r="A67" s="73" t="s">
        <v>26</v>
      </c>
      <c r="B67" s="76">
        <v>1</v>
      </c>
      <c r="C67" s="111"/>
      <c r="D67" s="79">
        <v>1</v>
      </c>
      <c r="E67" s="112"/>
    </row>
    <row r="68" spans="1:6" x14ac:dyDescent="0.25">
      <c r="A68" s="73" t="s">
        <v>73</v>
      </c>
      <c r="B68" s="76">
        <v>10</v>
      </c>
      <c r="C68" s="111"/>
      <c r="D68" s="79">
        <v>10</v>
      </c>
      <c r="E68" s="112"/>
    </row>
    <row r="69" spans="1:6" x14ac:dyDescent="0.25">
      <c r="A69" s="73" t="s">
        <v>28</v>
      </c>
      <c r="B69" s="115" t="s">
        <v>68</v>
      </c>
      <c r="C69" s="111"/>
      <c r="D69" s="116" t="s">
        <v>68</v>
      </c>
      <c r="E69" s="112"/>
    </row>
    <row r="70" spans="1:6" x14ac:dyDescent="0.25">
      <c r="A70" s="73" t="s">
        <v>58</v>
      </c>
      <c r="B70" s="117" t="s">
        <v>70</v>
      </c>
      <c r="C70" s="111"/>
      <c r="D70" s="118" t="s">
        <v>70</v>
      </c>
      <c r="E70" s="112"/>
    </row>
    <row r="71" spans="1:6" x14ac:dyDescent="0.25">
      <c r="A71" s="73" t="s">
        <v>29</v>
      </c>
      <c r="B71" s="76">
        <v>0.01</v>
      </c>
      <c r="C71" s="111"/>
      <c r="D71" s="79">
        <v>0.01</v>
      </c>
      <c r="E71" s="112"/>
    </row>
    <row r="72" spans="1:6" x14ac:dyDescent="0.25">
      <c r="A72" s="73" t="s">
        <v>30</v>
      </c>
      <c r="B72" s="76">
        <v>0.05</v>
      </c>
      <c r="C72" s="111"/>
      <c r="D72" s="79">
        <v>0.05</v>
      </c>
      <c r="E72" s="112"/>
    </row>
    <row r="73" spans="1:6" x14ac:dyDescent="0.25">
      <c r="A73" s="73" t="s">
        <v>60</v>
      </c>
      <c r="B73" s="76">
        <v>2</v>
      </c>
      <c r="C73" s="111"/>
      <c r="D73" s="79">
        <v>2</v>
      </c>
      <c r="E73" s="112"/>
    </row>
    <row r="74" spans="1:6" x14ac:dyDescent="0.25">
      <c r="A74" s="73" t="s">
        <v>74</v>
      </c>
      <c r="B74" s="76">
        <v>4</v>
      </c>
      <c r="C74" s="119"/>
      <c r="D74" s="79">
        <v>4</v>
      </c>
    </row>
    <row r="75" spans="1:6" x14ac:dyDescent="0.25">
      <c r="A75" s="73"/>
      <c r="B75" s="83" t="s">
        <v>91</v>
      </c>
      <c r="C75" s="120" t="s">
        <v>79</v>
      </c>
      <c r="D75" s="83" t="s">
        <v>91</v>
      </c>
      <c r="E75" s="120" t="s">
        <v>79</v>
      </c>
      <c r="F75" s="110" t="s">
        <v>90</v>
      </c>
    </row>
    <row r="76" spans="1:6" x14ac:dyDescent="0.25">
      <c r="A76" s="73" t="s">
        <v>75</v>
      </c>
      <c r="B76" s="75">
        <v>1.4</v>
      </c>
      <c r="C76" s="80">
        <v>1.4</v>
      </c>
      <c r="D76" s="81">
        <v>1.4</v>
      </c>
      <c r="E76" s="80">
        <v>1.4</v>
      </c>
      <c r="F76" s="78" t="s">
        <v>82</v>
      </c>
    </row>
    <row r="77" spans="1:6" x14ac:dyDescent="0.25">
      <c r="A77" s="73" t="s">
        <v>76</v>
      </c>
      <c r="B77" s="75">
        <v>2.4</v>
      </c>
      <c r="C77" s="80">
        <v>2.4</v>
      </c>
      <c r="D77" s="81">
        <v>2.4</v>
      </c>
      <c r="E77" s="80">
        <v>2.4</v>
      </c>
      <c r="F77" s="78" t="s">
        <v>82</v>
      </c>
    </row>
    <row r="78" spans="1:6" x14ac:dyDescent="0.25">
      <c r="A78" s="73" t="s">
        <v>77</v>
      </c>
      <c r="B78" s="75">
        <v>8.6</v>
      </c>
      <c r="C78" s="80">
        <v>8.6</v>
      </c>
      <c r="D78" s="81">
        <v>8.6</v>
      </c>
      <c r="E78" s="80">
        <v>8.6</v>
      </c>
      <c r="F78" s="78" t="s">
        <v>82</v>
      </c>
    </row>
    <row r="79" spans="1:6" x14ac:dyDescent="0.25">
      <c r="A79" s="73" t="s">
        <v>31</v>
      </c>
      <c r="B79" s="76" t="s">
        <v>95</v>
      </c>
      <c r="C79" s="82" t="s">
        <v>95</v>
      </c>
      <c r="D79" s="79" t="s">
        <v>95</v>
      </c>
      <c r="E79" s="82" t="s">
        <v>95</v>
      </c>
      <c r="F79" s="78" t="s">
        <v>82</v>
      </c>
    </row>
    <row r="80" spans="1:6" x14ac:dyDescent="0.25">
      <c r="A80" s="73" t="s">
        <v>50</v>
      </c>
      <c r="B80" s="76" t="s">
        <v>80</v>
      </c>
      <c r="C80" s="82" t="s">
        <v>80</v>
      </c>
      <c r="D80" s="79" t="s">
        <v>78</v>
      </c>
      <c r="E80" s="82" t="s">
        <v>78</v>
      </c>
      <c r="F80" s="78" t="s">
        <v>82</v>
      </c>
    </row>
  </sheetData>
  <sheetProtection sheet="1" objects="1" scenarios="1"/>
  <dataValidations count="1">
    <dataValidation type="list" allowBlank="1" showInputMessage="1" promptTitle="Bitte eine Auswahl treffen." prompt="Hinweis:_x000a_1 s → k=1_x000a_95% → k=1,96_x000a_2 s → k=2_x000a_99% → k=2,58_x000a_3 s → k=3_x000a_Rechteck → k=1,732_x000a_Dreieck → k=2,449" sqref="B4 B24 D4 F4 B44 B64">
      <formula1>"1 s,95%,2 s,99%,3 s,Rechteck,Dreieck"</formula1>
    </dataValidation>
  </dataValidations>
  <pageMargins left="0.7" right="0.7" top="0.78740157499999996" bottom="0.78740157499999996" header="0.3" footer="0.3"/>
  <pageSetup paperSize="9" orientation="portrait" horizontalDpi="0" verticalDpi="0"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Deckblatt</vt:lpstr>
      <vt:lpstr>Dateneingabe und Auswertung</vt:lpstr>
      <vt:lpstr>Bericht</vt:lpstr>
      <vt:lpstr>Validierung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Alpers</dc:creator>
  <cp:lastModifiedBy>Lars Alpers</cp:lastModifiedBy>
  <cp:lastPrinted>2021-10-05T06:10:11Z</cp:lastPrinted>
  <dcterms:created xsi:type="dcterms:W3CDTF">2021-09-25T10:12:24Z</dcterms:created>
  <dcterms:modified xsi:type="dcterms:W3CDTF">2022-02-12T11:20:31Z</dcterms:modified>
</cp:coreProperties>
</file>