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esitzer\OneDrive\LA-Tools\"/>
    </mc:Choice>
  </mc:AlternateContent>
  <bookViews>
    <workbookView xWindow="-120" yWindow="-120" windowWidth="29040" windowHeight="15840"/>
  </bookViews>
  <sheets>
    <sheet name="Deckblatt" sheetId="5" r:id="rId1"/>
    <sheet name="Auswertung" sheetId="1" r:id="rId2"/>
    <sheet name="Auswertungshilfe (Beispiele)" sheetId="4" r:id="rId3"/>
    <sheet name="Validierungsdaten" sheetId="2" state="hidden" r:id="rId4"/>
  </sheets>
  <externalReferences>
    <externalReference r:id="rId5"/>
    <externalReference r:id="rId6"/>
    <externalReference r:id="rId7"/>
    <externalReference r:id="rId8"/>
  </externalReferences>
  <definedNames>
    <definedName name="a">#REF!</definedName>
    <definedName name="aq">#REF!</definedName>
    <definedName name="b">#REF!</definedName>
    <definedName name="bq">#REF!</definedName>
    <definedName name="cq">#REF!</definedName>
    <definedName name="_xlnm.Print_Area" localSheetId="1">Auswertung!$B$1:$L$37</definedName>
    <definedName name="EGa">#REF!</definedName>
    <definedName name="EGb">#REF!</definedName>
    <definedName name="fn">#REF!</definedName>
    <definedName name="fz">#REF!</definedName>
    <definedName name="Informationswerte">#REF!</definedName>
    <definedName name="Konzentrationswerte">#REF!</definedName>
    <definedName name="M">#REF!</definedName>
    <definedName name="MW">#REF!</definedName>
    <definedName name="My">#REF!</definedName>
    <definedName name="N">#REF!</definedName>
    <definedName name="NGa">#REF!</definedName>
    <definedName name="NGb">#REF!</definedName>
    <definedName name="otest">[2]Arbeitsbereich!$D$10:$D$19</definedName>
    <definedName name="ovar">[2]Grubbs!$E$7</definedName>
    <definedName name="Qx">#REF!</definedName>
    <definedName name="sx0">#REF!</definedName>
    <definedName name="syx">#REF!</definedName>
    <definedName name="t">#REF!</definedName>
    <definedName name="tz">#REF!</definedName>
    <definedName name="utest">[2]Arbeitsbereich!$C$10:$C$19</definedName>
    <definedName name="uvar">[2]Grubbs!$D$7</definedName>
    <definedName name="vleer">[2]Arbeitsbereich!$C$22</definedName>
    <definedName name="xdaten">#REF!</definedName>
    <definedName name="xmittel">#REF!</definedName>
    <definedName name="y_1" localSheetId="0">'[3]Allgemeines Beispiel'!#REF!</definedName>
    <definedName name="y_1">'[4]Allgemeines Beispiel'!#REF!</definedName>
    <definedName name="y_10" localSheetId="0">'[3]Allgemeines Beispiel'!#REF!</definedName>
    <definedName name="y_10">'[4]Allgemeines Beispiel'!#REF!</definedName>
    <definedName name="y_2" localSheetId="0">'[3]Allgemeines Beispiel'!#REF!</definedName>
    <definedName name="y_2">'[4]Allgemeines Beispiel'!#REF!</definedName>
    <definedName name="y_3" localSheetId="0">'[3]Allgemeines Beispiel'!#REF!</definedName>
    <definedName name="y_3">'[4]Allgemeines Beispiel'!#REF!</definedName>
    <definedName name="y_4" localSheetId="0">'[3]Allgemeines Beispiel'!#REF!</definedName>
    <definedName name="y_4">'[4]Allgemeines Beispiel'!#REF!</definedName>
    <definedName name="y_5" localSheetId="0">'[3]Allgemeines Beispiel'!#REF!</definedName>
    <definedName name="y_5">'[4]Allgemeines Beispiel'!#REF!</definedName>
    <definedName name="y_6" localSheetId="0">'[3]Allgemeines Beispiel'!#REF!</definedName>
    <definedName name="y_6">'[4]Allgemeines Beispiel'!#REF!</definedName>
    <definedName name="y_7" localSheetId="0">'[3]Allgemeines Beispiel'!#REF!</definedName>
    <definedName name="y_7">'[4]Allgemeines Beispiel'!#REF!</definedName>
    <definedName name="y_8" localSheetId="0">'[3]Allgemeines Beispiel'!#REF!</definedName>
    <definedName name="y_8">'[4]Allgemeines Beispiel'!#REF!</definedName>
    <definedName name="y_9" localSheetId="0">'[3]Allgemeines Beispiel'!#REF!</definedName>
    <definedName name="y_9">'[4]Allgemeines Beispiel'!#REF!</definedName>
    <definedName name="ydaten">#REF!</definedName>
    <definedName name="ymitt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5" i="4" l="1"/>
  <c r="S25" i="4" s="1"/>
  <c r="R24" i="4"/>
  <c r="S24" i="4" s="1"/>
  <c r="R23" i="4"/>
  <c r="S23" i="4" s="1"/>
  <c r="R22" i="4"/>
  <c r="S22" i="4" s="1"/>
  <c r="R21" i="4"/>
  <c r="S21" i="4" s="1"/>
  <c r="R20" i="4"/>
  <c r="S20" i="4" s="1"/>
  <c r="R19" i="4"/>
  <c r="S19" i="4" s="1"/>
  <c r="R18" i="4"/>
  <c r="S18" i="4" s="1"/>
  <c r="R17" i="4"/>
  <c r="S17" i="4" s="1"/>
  <c r="K17" i="4"/>
  <c r="L17" i="4" s="1"/>
  <c r="D17" i="4"/>
  <c r="E17" i="4" s="1"/>
  <c r="R16" i="4"/>
  <c r="S16" i="4" s="1"/>
  <c r="K16" i="4"/>
  <c r="L16" i="4" s="1"/>
  <c r="D16" i="4"/>
  <c r="E16" i="4" s="1"/>
  <c r="R15" i="4"/>
  <c r="S15" i="4" s="1"/>
  <c r="K15" i="4"/>
  <c r="L15" i="4" s="1"/>
  <c r="D15" i="4"/>
  <c r="E15" i="4" s="1"/>
  <c r="R14" i="4"/>
  <c r="S14" i="4" s="1"/>
  <c r="K14" i="4"/>
  <c r="L14" i="4" s="1"/>
  <c r="D14" i="4"/>
  <c r="E14" i="4" s="1"/>
  <c r="R13" i="4"/>
  <c r="S13" i="4" s="1"/>
  <c r="K13" i="4"/>
  <c r="L13" i="4" s="1"/>
  <c r="D13" i="4"/>
  <c r="E13" i="4" s="1"/>
  <c r="R12" i="4"/>
  <c r="S12" i="4" s="1"/>
  <c r="K12" i="4"/>
  <c r="L12" i="4" s="1"/>
  <c r="D12" i="4"/>
  <c r="E12" i="4" s="1"/>
  <c r="R11" i="4"/>
  <c r="S11" i="4" s="1"/>
  <c r="K11" i="4"/>
  <c r="L11" i="4" s="1"/>
  <c r="D11" i="4"/>
  <c r="E11" i="4" s="1"/>
  <c r="R10" i="4"/>
  <c r="S10" i="4" s="1"/>
  <c r="K10" i="4"/>
  <c r="L10" i="4" s="1"/>
  <c r="D10" i="4"/>
  <c r="E10" i="4" s="1"/>
  <c r="R9" i="4"/>
  <c r="S9" i="4" s="1"/>
  <c r="K9" i="4"/>
  <c r="L9" i="4" s="1"/>
  <c r="D9" i="4"/>
  <c r="E9" i="4" s="1"/>
  <c r="S8" i="4"/>
  <c r="R8" i="4"/>
  <c r="K8" i="4"/>
  <c r="L8" i="4" s="1"/>
  <c r="D8" i="4"/>
  <c r="E8" i="4" s="1"/>
  <c r="R7" i="4"/>
  <c r="S7" i="4" s="1"/>
  <c r="K7" i="4"/>
  <c r="L7" i="4" s="1"/>
  <c r="D7" i="4"/>
  <c r="E7" i="4" s="1"/>
  <c r="R6" i="4"/>
  <c r="S6" i="4" s="1"/>
  <c r="K6" i="4"/>
  <c r="L6" i="4" s="1"/>
  <c r="D6" i="4"/>
  <c r="E6" i="4" s="1"/>
  <c r="F3" i="1" l="1"/>
  <c r="F38" i="2" l="1"/>
  <c r="G38" i="2" s="1"/>
  <c r="F21" i="2"/>
  <c r="G21" i="2" s="1"/>
  <c r="N29" i="2"/>
  <c r="O29" i="2" s="1"/>
  <c r="N10" i="2"/>
  <c r="O10" i="2" s="1"/>
  <c r="N11" i="2"/>
  <c r="O11" i="2" s="1"/>
  <c r="N12" i="2"/>
  <c r="O12" i="2" s="1"/>
  <c r="N13" i="2"/>
  <c r="O13" i="2" s="1"/>
  <c r="N14" i="2"/>
  <c r="O14" i="2" s="1"/>
  <c r="N15" i="2"/>
  <c r="O15" i="2" s="1"/>
  <c r="N16" i="2"/>
  <c r="O16" i="2" s="1"/>
  <c r="N17" i="2"/>
  <c r="O17" i="2" s="1"/>
  <c r="N18" i="2"/>
  <c r="O18" i="2" s="1"/>
  <c r="N19" i="2"/>
  <c r="O19" i="2" s="1"/>
  <c r="N20" i="2"/>
  <c r="O20" i="2" s="1"/>
  <c r="N21" i="2"/>
  <c r="O21" i="2" s="1"/>
  <c r="N22" i="2"/>
  <c r="O22" i="2" s="1"/>
  <c r="N23" i="2"/>
  <c r="O23" i="2" s="1"/>
  <c r="N24" i="2"/>
  <c r="O24" i="2" s="1"/>
  <c r="N25" i="2"/>
  <c r="O25" i="2" s="1"/>
  <c r="N26" i="2"/>
  <c r="O26" i="2" s="1"/>
  <c r="N27" i="2"/>
  <c r="O27" i="2" s="1"/>
  <c r="N28" i="2"/>
  <c r="O28" i="2" s="1"/>
  <c r="N9" i="2"/>
  <c r="O9" i="2" s="1"/>
  <c r="F20" i="2"/>
  <c r="G20" i="2" s="1"/>
  <c r="F19" i="2"/>
  <c r="G19" i="2" s="1"/>
  <c r="F18" i="2"/>
  <c r="G18" i="2" s="1"/>
  <c r="F17" i="2"/>
  <c r="G17" i="2" s="1"/>
  <c r="F16" i="2"/>
  <c r="G16" i="2" s="1"/>
  <c r="F15" i="2"/>
  <c r="G15" i="2" s="1"/>
  <c r="F14" i="2"/>
  <c r="G14" i="2" s="1"/>
  <c r="F13" i="2"/>
  <c r="G13" i="2" s="1"/>
  <c r="F12" i="2"/>
  <c r="G12" i="2" s="1"/>
  <c r="F11" i="2"/>
  <c r="G11" i="2" s="1"/>
  <c r="F10" i="2"/>
  <c r="G10" i="2" s="1"/>
  <c r="F9" i="2"/>
  <c r="G9" i="2" s="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8" i="1"/>
  <c r="F37" i="2"/>
  <c r="G37" i="2" s="1"/>
  <c r="F27" i="2"/>
  <c r="G27" i="2" s="1"/>
  <c r="F28" i="2"/>
  <c r="G28" i="2" s="1"/>
  <c r="F29" i="2"/>
  <c r="G29" i="2" s="1"/>
  <c r="F30" i="2"/>
  <c r="G30" i="2" s="1"/>
  <c r="F31" i="2"/>
  <c r="G31" i="2" s="1"/>
  <c r="F32" i="2"/>
  <c r="G32" i="2" s="1"/>
  <c r="F33" i="2"/>
  <c r="G33" i="2" s="1"/>
  <c r="F34" i="2"/>
  <c r="G34" i="2" s="1"/>
  <c r="F35" i="2"/>
  <c r="G35" i="2" s="1"/>
  <c r="F36" i="2"/>
  <c r="G36" i="2" s="1"/>
  <c r="F26" i="2"/>
  <c r="G26" i="2" s="1"/>
  <c r="D27" i="1"/>
  <c r="D28" i="1"/>
  <c r="D29" i="1"/>
  <c r="D30" i="1"/>
  <c r="D31" i="1"/>
  <c r="D32" i="1"/>
  <c r="D33" i="1"/>
  <c r="D34" i="1"/>
  <c r="D35" i="1"/>
  <c r="D36" i="1"/>
  <c r="I7" i="1"/>
  <c r="C37" i="1" l="1"/>
  <c r="H27" i="1"/>
  <c r="F27" i="1" s="1"/>
  <c r="H28" i="1"/>
  <c r="F28" i="1" s="1"/>
  <c r="H29" i="1"/>
  <c r="F29" i="1" s="1"/>
  <c r="H30" i="1"/>
  <c r="F30" i="1" s="1"/>
  <c r="H31" i="1"/>
  <c r="F31" i="1" s="1"/>
  <c r="H32" i="1"/>
  <c r="F32" i="1" s="1"/>
  <c r="H33" i="1"/>
  <c r="F33" i="1" s="1"/>
  <c r="H34" i="1"/>
  <c r="F34" i="1" s="1"/>
  <c r="H35" i="1"/>
  <c r="F35" i="1" s="1"/>
  <c r="H36" i="1"/>
  <c r="F36" i="1" s="1"/>
  <c r="K29" i="1" l="1"/>
  <c r="J29" i="1"/>
  <c r="I29" i="1"/>
  <c r="J36" i="1"/>
  <c r="K36" i="1"/>
  <c r="I36" i="1"/>
  <c r="J28" i="1"/>
  <c r="K28" i="1"/>
  <c r="I28" i="1"/>
  <c r="J30" i="1"/>
  <c r="I30" i="1"/>
  <c r="K30" i="1"/>
  <c r="K31" i="1"/>
  <c r="I31" i="1"/>
  <c r="J31" i="1"/>
  <c r="J35" i="1"/>
  <c r="I35" i="1"/>
  <c r="K35" i="1"/>
  <c r="K27" i="1"/>
  <c r="J27" i="1"/>
  <c r="I27" i="1"/>
  <c r="K32" i="1"/>
  <c r="J32" i="1"/>
  <c r="I32" i="1"/>
  <c r="J33" i="1"/>
  <c r="K33" i="1"/>
  <c r="I33" i="1"/>
  <c r="J34" i="1"/>
  <c r="K34" i="1"/>
  <c r="I34" i="1"/>
  <c r="G37" i="1" l="1"/>
  <c r="I6" i="1"/>
  <c r="H19" i="1" s="1"/>
  <c r="D19" i="1" l="1"/>
  <c r="F19" i="1"/>
  <c r="H17" i="1"/>
  <c r="F17" i="1" s="1"/>
  <c r="H21" i="1"/>
  <c r="F21" i="1" s="1"/>
  <c r="H24" i="1"/>
  <c r="F24" i="1" s="1"/>
  <c r="H25" i="1"/>
  <c r="F25" i="1" s="1"/>
  <c r="H20" i="1"/>
  <c r="F20" i="1" s="1"/>
  <c r="H22" i="1"/>
  <c r="F22" i="1" s="1"/>
  <c r="H23" i="1"/>
  <c r="F23" i="1" s="1"/>
  <c r="H26" i="1"/>
  <c r="F26" i="1" s="1"/>
  <c r="H11" i="1"/>
  <c r="H12" i="1"/>
  <c r="H14" i="1"/>
  <c r="H9" i="1"/>
  <c r="H10" i="1"/>
  <c r="H8" i="1"/>
  <c r="H15" i="1"/>
  <c r="H13" i="1"/>
  <c r="H18" i="1"/>
  <c r="K7" i="1"/>
  <c r="H16" i="1"/>
  <c r="J7" i="1"/>
  <c r="D37" i="1"/>
  <c r="H37" i="1"/>
  <c r="F37" i="1" s="1"/>
  <c r="I19" i="1"/>
  <c r="J19" i="1"/>
  <c r="K19" i="1"/>
  <c r="D17" i="1" l="1"/>
  <c r="I17" i="1"/>
  <c r="J17" i="1"/>
  <c r="K17" i="1"/>
  <c r="D13" i="1"/>
  <c r="F13" i="1"/>
  <c r="D12" i="1"/>
  <c r="F12" i="1"/>
  <c r="D16" i="1"/>
  <c r="F16" i="1"/>
  <c r="D10" i="1"/>
  <c r="F10" i="1"/>
  <c r="D11" i="1"/>
  <c r="F11" i="1"/>
  <c r="D9" i="1"/>
  <c r="F9" i="1"/>
  <c r="D18" i="1"/>
  <c r="F18" i="1"/>
  <c r="D15" i="1"/>
  <c r="F15" i="1"/>
  <c r="D14" i="1"/>
  <c r="F14" i="1"/>
  <c r="D8" i="1"/>
  <c r="F8" i="1"/>
  <c r="D26" i="1"/>
  <c r="K26" i="1"/>
  <c r="J26" i="1"/>
  <c r="I26" i="1"/>
  <c r="D23" i="1"/>
  <c r="J23" i="1"/>
  <c r="I23" i="1"/>
  <c r="K23" i="1"/>
  <c r="D22" i="1"/>
  <c r="K22" i="1"/>
  <c r="J22" i="1"/>
  <c r="I22" i="1"/>
  <c r="D20" i="1"/>
  <c r="I20" i="1"/>
  <c r="J20" i="1"/>
  <c r="K20" i="1"/>
  <c r="D25" i="1"/>
  <c r="I25" i="1"/>
  <c r="J25" i="1"/>
  <c r="K25" i="1"/>
  <c r="D24" i="1"/>
  <c r="K24" i="1"/>
  <c r="I24" i="1"/>
  <c r="J24" i="1"/>
  <c r="D21" i="1"/>
  <c r="J21" i="1"/>
  <c r="K21" i="1"/>
  <c r="I21" i="1"/>
  <c r="J18" i="1"/>
  <c r="J14" i="1"/>
  <c r="I14" i="1"/>
  <c r="I18" i="1"/>
  <c r="I9" i="1"/>
  <c r="I12" i="1"/>
  <c r="K18" i="1"/>
  <c r="J9" i="1"/>
  <c r="K9" i="1"/>
  <c r="K14" i="1"/>
  <c r="J12" i="1"/>
  <c r="I11" i="1"/>
  <c r="J15" i="1"/>
  <c r="J10" i="1"/>
  <c r="I8" i="1"/>
  <c r="K13" i="1"/>
  <c r="K11" i="1"/>
  <c r="K8" i="1"/>
  <c r="K15" i="1"/>
  <c r="K12" i="1"/>
  <c r="K10" i="1"/>
  <c r="I13" i="1"/>
  <c r="J11" i="1"/>
  <c r="I15" i="1"/>
  <c r="J13" i="1"/>
  <c r="J8" i="1"/>
  <c r="I10" i="1"/>
  <c r="K16" i="1"/>
  <c r="J16" i="1"/>
  <c r="I16" i="1"/>
  <c r="J37" i="1"/>
  <c r="K37" i="1"/>
  <c r="I37" i="1"/>
</calcChain>
</file>

<file path=xl/comments1.xml><?xml version="1.0" encoding="utf-8"?>
<comments xmlns="http://schemas.openxmlformats.org/spreadsheetml/2006/main">
  <authors>
    <author>Lars Alpers</author>
  </authors>
  <commentList>
    <comment ref="I6" authorId="0" shapeId="0">
      <text>
        <r>
          <rPr>
            <b/>
            <sz val="9"/>
            <color indexed="81"/>
            <rFont val="Segoe UI"/>
            <family val="2"/>
          </rPr>
          <t>Lars Alpers:</t>
        </r>
        <r>
          <rPr>
            <sz val="9"/>
            <color indexed="81"/>
            <rFont val="Segoe UI"/>
            <family val="2"/>
          </rPr>
          <t xml:space="preserve">
resultierender Median</t>
        </r>
      </text>
    </comment>
  </commentList>
</comments>
</file>

<file path=xl/comments2.xml><?xml version="1.0" encoding="utf-8"?>
<comments xmlns="http://schemas.openxmlformats.org/spreadsheetml/2006/main">
  <authors>
    <author>Kalle</author>
  </authors>
  <commentList>
    <comment ref="C7" authorId="0" shapeId="0">
      <text>
        <r>
          <rPr>
            <sz val="9"/>
            <color indexed="81"/>
            <rFont val="Tahoma"/>
            <family val="2"/>
          </rPr>
          <t>lin. Bereich bis 44 mg/l</t>
        </r>
      </text>
    </comment>
    <comment ref="K7" authorId="0" shapeId="0">
      <text>
        <r>
          <rPr>
            <sz val="9"/>
            <color indexed="81"/>
            <rFont val="Tahoma"/>
            <family val="2"/>
          </rPr>
          <t>lin. Bereich bis 1000 µg/l</t>
        </r>
      </text>
    </comment>
    <comment ref="C24" authorId="0" shapeId="0">
      <text>
        <r>
          <rPr>
            <sz val="9"/>
            <color indexed="81"/>
            <rFont val="Tahoma"/>
            <family val="2"/>
          </rPr>
          <t>lin. Bereich bis 2000 µg/l</t>
        </r>
      </text>
    </comment>
  </commentList>
</comments>
</file>

<file path=xl/sharedStrings.xml><?xml version="1.0" encoding="utf-8"?>
<sst xmlns="http://schemas.openxmlformats.org/spreadsheetml/2006/main" count="128" uniqueCount="69">
  <si>
    <t>Steigungen, bi</t>
  </si>
  <si>
    <t>bi - bm</t>
  </si>
  <si>
    <t>lfd.Nr.</t>
  </si>
  <si>
    <t>delta[+]</t>
  </si>
  <si>
    <t>delta[-]</t>
  </si>
  <si>
    <t>relativer tolerierbarer Fehler:</t>
  </si>
  <si>
    <r>
      <rPr>
        <u/>
        <sz val="11"/>
        <color theme="1"/>
        <rFont val="Calibri"/>
        <family val="2"/>
        <scheme val="minor"/>
      </rPr>
      <t>Downloadquelle der Daten:</t>
    </r>
    <r>
      <rPr>
        <sz val="11"/>
        <color theme="1"/>
        <rFont val="Calibri"/>
        <family val="2"/>
        <scheme val="minor"/>
      </rPr>
      <t xml:space="preserve"> </t>
    </r>
    <r>
      <rPr>
        <sz val="11"/>
        <color theme="5" tint="-0.499984740745262"/>
        <rFont val="Calibri"/>
        <family val="2"/>
        <scheme val="minor"/>
      </rPr>
      <t>http://www.wasserchemische-gesellschaft.de/dev/validierungsdokumente?lang=de</t>
    </r>
    <r>
      <rPr>
        <sz val="11"/>
        <color theme="1"/>
        <rFont val="Calibri"/>
        <family val="2"/>
        <scheme val="minor"/>
      </rPr>
      <t xml:space="preserve"> ; Hier die Excel-Datei "A 51 – DIN 38402-51:2017-05_Krümmungstest" herunterladen.</t>
    </r>
  </si>
  <si>
    <t>Beispieldaten aus der Norm</t>
  </si>
  <si>
    <t>B1</t>
  </si>
  <si>
    <t>B2</t>
  </si>
  <si>
    <t>Nitrit µg/l</t>
  </si>
  <si>
    <t>Ammonium µg/l</t>
  </si>
  <si>
    <t>tolerierter Fehler: 10%</t>
  </si>
  <si>
    <t xml:space="preserve"> ---</t>
  </si>
  <si>
    <t>wert (y)</t>
  </si>
  <si>
    <t>(x)</t>
  </si>
  <si>
    <t>Informations-</t>
  </si>
  <si>
    <t>Konzentration</t>
  </si>
  <si>
    <t>res. Fehler, abs.</t>
  </si>
  <si>
    <t>Referenztabelle</t>
  </si>
  <si>
    <t>Rechenblatt</t>
  </si>
  <si>
    <t>Differenz</t>
  </si>
  <si>
    <t>Bewertung</t>
  </si>
  <si>
    <t>Extinktion</t>
  </si>
  <si>
    <t>Delta zum Median</t>
  </si>
  <si>
    <t>208Pb µg/l</t>
  </si>
  <si>
    <t>ICP-MS counts</t>
  </si>
  <si>
    <t>ICP-MS</t>
  </si>
  <si>
    <t>Die vorliegende Gegenüberstellung wird als Nachweis für die Richtigkeit der Formeln des Rechenblattes gewertet.</t>
  </si>
  <si>
    <t>29.07.2019, Lars Alpers</t>
  </si>
  <si>
    <t>res. Toleranzbereich</t>
  </si>
  <si>
    <t>weitere Beispieldaten</t>
  </si>
  <si>
    <t>Schätzung des linearen Arbeitsbereiches aus den Punkt zu Punkt Steigungen (gemäß DIN 38402-51:2017-05, Pkt. 6.3.2)</t>
  </si>
  <si>
    <t>Beispiel 1:</t>
  </si>
  <si>
    <t>Beispiel 2</t>
  </si>
  <si>
    <t>Beispiel 3</t>
  </si>
  <si>
    <t>Steigung</t>
  </si>
  <si>
    <t>Achs.abschn</t>
  </si>
  <si>
    <t>Punkt</t>
  </si>
  <si>
    <t>Info</t>
  </si>
  <si>
    <t>Konz.</t>
  </si>
  <si>
    <t>Konz. ber.</t>
  </si>
  <si>
    <t>Abw.%</t>
  </si>
  <si>
    <t>Basis:</t>
  </si>
  <si>
    <t>alle Punkte</t>
  </si>
  <si>
    <t>bis Punkt 9</t>
  </si>
  <si>
    <t>bis Punkt 7</t>
  </si>
  <si>
    <t>nicht linear</t>
  </si>
  <si>
    <t>linear</t>
  </si>
  <si>
    <t>aber innerhalb</t>
  </si>
  <si>
    <t>der 10%</t>
  </si>
  <si>
    <t>bis Punkt 19</t>
  </si>
  <si>
    <t>bis Punkt 15</t>
  </si>
  <si>
    <t>Pkt.1 sowie von Pkt.5 bis 15</t>
  </si>
  <si>
    <t>resid. n. nv</t>
  </si>
  <si>
    <t>Pkt.14 Ausreißer</t>
  </si>
  <si>
    <t>Resultat hinsichtlich der Bestimmungsgrenze</t>
  </si>
  <si>
    <t>akzeptabel</t>
  </si>
  <si>
    <t>noch akzeptabel</t>
  </si>
  <si>
    <t>ab Konz=2</t>
  </si>
  <si>
    <t>ab Konz=0,02</t>
  </si>
  <si>
    <t>nach Elimination</t>
  </si>
  <si>
    <t>a:</t>
  </si>
  <si>
    <t>b:</t>
  </si>
  <si>
    <t>Visuelle Auswertung der Validierungsdaten und Weiterbearbeitung mittels LA-Tool_Verfahrenskalibrierung</t>
  </si>
  <si>
    <t>LA Toolsammlung</t>
  </si>
  <si>
    <t>lars-alpers@gmx.de</t>
  </si>
  <si>
    <t>Abschätzung des linearen Arbeitsbereiches eines Prüfverfahrens</t>
  </si>
  <si>
    <t>(Ein Tool zur Abschätzung des linearen Arbeitsbereiches gemäß DIN 38402-51:2017-05, Pkt. 6.3.2 aus den Punkt zu Punkt Steigungen)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</si>
</sst>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General&quot; %&quot;"/>
    <numFmt numFmtId="165" formatCode="0.0"/>
    <numFmt numFmtId="166" formatCode="0.0000"/>
    <numFmt numFmtId="167" formatCode="0.000"/>
  </numFmts>
  <fonts count="25" x14ac:knownFonts="1">
    <font>
      <sz val="11"/>
      <color theme="1"/>
      <name val="Calibri"/>
      <family val="2"/>
      <scheme val="minor"/>
    </font>
    <font>
      <sz val="10"/>
      <color theme="0" tint="-0.499984740745262"/>
      <name val="Arial"/>
      <family val="2"/>
    </font>
    <font>
      <sz val="9"/>
      <color indexed="81"/>
      <name val="Segoe UI"/>
      <family val="2"/>
    </font>
    <font>
      <b/>
      <sz val="9"/>
      <color indexed="81"/>
      <name val="Segoe UI"/>
      <family val="2"/>
    </font>
    <font>
      <b/>
      <sz val="11"/>
      <color rgb="FFFF0000"/>
      <name val="Calibri"/>
      <family val="2"/>
      <scheme val="minor"/>
    </font>
    <font>
      <b/>
      <u/>
      <sz val="11"/>
      <name val="Arial"/>
      <family val="2"/>
    </font>
    <font>
      <u/>
      <sz val="11"/>
      <color theme="1"/>
      <name val="Calibri"/>
      <family val="2"/>
      <scheme val="minor"/>
    </font>
    <font>
      <sz val="11"/>
      <color theme="5" tint="-0.499984740745262"/>
      <name val="Calibri"/>
      <family val="2"/>
      <scheme val="minor"/>
    </font>
    <font>
      <b/>
      <sz val="10"/>
      <name val="Arial"/>
      <family val="2"/>
    </font>
    <font>
      <sz val="10"/>
      <name val="Arial"/>
      <family val="2"/>
    </font>
    <font>
      <sz val="9"/>
      <color indexed="81"/>
      <name val="Tahoma"/>
      <family val="2"/>
    </font>
    <font>
      <sz val="10.5"/>
      <color theme="1"/>
      <name val="Calibri"/>
      <family val="2"/>
      <scheme val="minor"/>
    </font>
    <font>
      <sz val="10"/>
      <color theme="1"/>
      <name val="Arial"/>
      <family val="2"/>
    </font>
    <font>
      <sz val="9"/>
      <color theme="5" tint="-0.249977111117893"/>
      <name val="Calibri"/>
      <family val="2"/>
      <scheme val="minor"/>
    </font>
    <font>
      <i/>
      <sz val="11"/>
      <color theme="1"/>
      <name val="Calibri"/>
      <family val="2"/>
      <scheme val="minor"/>
    </font>
    <font>
      <b/>
      <sz val="11"/>
      <color theme="1"/>
      <name val="Calibri"/>
      <family val="2"/>
      <scheme val="minor"/>
    </font>
    <font>
      <b/>
      <sz val="14"/>
      <color theme="1"/>
      <name val="Calibri"/>
      <family val="2"/>
      <scheme val="minor"/>
    </font>
    <font>
      <u/>
      <sz val="10"/>
      <name val="Arial"/>
      <family val="2"/>
    </font>
    <font>
      <i/>
      <sz val="10"/>
      <name val="Arial"/>
      <family val="2"/>
    </font>
    <font>
      <sz val="10"/>
      <name val="Arial"/>
    </font>
    <font>
      <u/>
      <sz val="14"/>
      <name val="Arial"/>
      <family val="2"/>
    </font>
    <font>
      <u/>
      <sz val="10"/>
      <color indexed="12"/>
      <name val="Arial"/>
      <family val="2"/>
    </font>
    <font>
      <i/>
      <u/>
      <sz val="10"/>
      <color indexed="12"/>
      <name val="Arial"/>
      <family val="2"/>
    </font>
    <font>
      <sz val="14"/>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3">
    <xf numFmtId="0" fontId="0" fillId="0" borderId="0"/>
    <xf numFmtId="0" fontId="19" fillId="0" borderId="0"/>
    <xf numFmtId="0" fontId="21" fillId="0" borderId="0" applyNumberFormat="0" applyFill="0" applyBorder="0" applyAlignment="0" applyProtection="0">
      <alignment vertical="top"/>
      <protection locked="0"/>
    </xf>
  </cellStyleXfs>
  <cellXfs count="68">
    <xf numFmtId="0" fontId="0" fillId="0" borderId="0" xfId="0"/>
    <xf numFmtId="0" fontId="5" fillId="2" borderId="0" xfId="0" applyFont="1" applyFill="1" applyProtection="1"/>
    <xf numFmtId="0" fontId="0" fillId="2" borderId="0" xfId="0" applyFill="1" applyBorder="1" applyAlignment="1" applyProtection="1">
      <alignment horizontal="right"/>
    </xf>
    <xf numFmtId="0" fontId="0" fillId="2" borderId="3" xfId="0" applyFill="1" applyBorder="1" applyProtection="1">
      <protection locked="0"/>
    </xf>
    <xf numFmtId="0" fontId="0" fillId="2" borderId="2" xfId="0" applyFill="1" applyBorder="1" applyProtection="1">
      <protection locked="0"/>
    </xf>
    <xf numFmtId="0" fontId="8" fillId="0" borderId="0" xfId="0" applyFont="1"/>
    <xf numFmtId="0" fontId="9" fillId="0" borderId="0" xfId="0" applyFont="1" applyAlignment="1">
      <alignment horizontal="center" vertical="top"/>
    </xf>
    <xf numFmtId="0" fontId="9" fillId="0" borderId="0" xfId="0" applyFont="1" applyAlignment="1">
      <alignment horizontal="center" vertical="top" wrapText="1"/>
    </xf>
    <xf numFmtId="0" fontId="0" fillId="2" borderId="4" xfId="0" applyFill="1" applyBorder="1" applyAlignment="1" applyProtection="1">
      <alignment horizontal="right" wrapText="1"/>
    </xf>
    <xf numFmtId="0" fontId="0" fillId="0" borderId="0" xfId="0" applyAlignment="1">
      <alignment horizontal="right"/>
    </xf>
    <xf numFmtId="0" fontId="9" fillId="0" borderId="0" xfId="0" applyFont="1" applyAlignment="1">
      <alignment horizontal="right" vertical="top"/>
    </xf>
    <xf numFmtId="0" fontId="12" fillId="0" borderId="0" xfId="0" applyFont="1" applyAlignment="1">
      <alignment horizontal="right"/>
    </xf>
    <xf numFmtId="0" fontId="0" fillId="0" borderId="0" xfId="0" applyAlignment="1">
      <alignment horizontal="centerContinuous"/>
    </xf>
    <xf numFmtId="0" fontId="0" fillId="0" borderId="7" xfId="0" applyBorder="1"/>
    <xf numFmtId="0" fontId="8" fillId="0" borderId="0" xfId="0" applyFont="1" applyAlignment="1">
      <alignment horizontal="right"/>
    </xf>
    <xf numFmtId="0" fontId="9" fillId="0" borderId="0" xfId="0" applyFont="1" applyAlignment="1">
      <alignment horizontal="right" vertical="top" wrapText="1"/>
    </xf>
    <xf numFmtId="0" fontId="14" fillId="0" borderId="0" xfId="0" applyFont="1"/>
    <xf numFmtId="0" fontId="0" fillId="2" borderId="0" xfId="0" applyFill="1" applyProtection="1"/>
    <xf numFmtId="0" fontId="4" fillId="2" borderId="0" xfId="0" applyFont="1" applyFill="1" applyProtection="1"/>
    <xf numFmtId="164" fontId="4" fillId="2" borderId="0" xfId="0" applyNumberFormat="1" applyFont="1" applyFill="1" applyBorder="1" applyAlignment="1" applyProtection="1">
      <alignment horizontal="center"/>
    </xf>
    <xf numFmtId="0" fontId="0" fillId="2" borderId="5" xfId="0" applyFill="1" applyBorder="1" applyAlignment="1" applyProtection="1">
      <alignment horizontal="right"/>
    </xf>
    <xf numFmtId="0" fontId="0" fillId="2" borderId="0" xfId="0" applyNumberFormat="1" applyFill="1" applyBorder="1" applyProtection="1"/>
    <xf numFmtId="0" fontId="13" fillId="2" borderId="0" xfId="0" applyFont="1" applyFill="1" applyProtection="1"/>
    <xf numFmtId="0" fontId="0" fillId="2" borderId="0" xfId="0" applyFill="1" applyAlignment="1" applyProtection="1">
      <alignment horizontal="right"/>
    </xf>
    <xf numFmtId="0" fontId="0" fillId="2" borderId="0" xfId="0" applyNumberFormat="1" applyFill="1" applyProtection="1"/>
    <xf numFmtId="0" fontId="0" fillId="2" borderId="0" xfId="0" applyFill="1" applyBorder="1" applyProtection="1"/>
    <xf numFmtId="0" fontId="1" fillId="2" borderId="0" xfId="0" applyNumberFormat="1" applyFont="1" applyFill="1" applyProtection="1"/>
    <xf numFmtId="0" fontId="11" fillId="3" borderId="2" xfId="0" applyFont="1" applyFill="1" applyBorder="1" applyProtection="1"/>
    <xf numFmtId="0" fontId="0" fillId="2" borderId="1" xfId="0" applyNumberFormat="1" applyFill="1" applyBorder="1" applyProtection="1"/>
    <xf numFmtId="0" fontId="0" fillId="2" borderId="1" xfId="0" applyFill="1" applyBorder="1" applyProtection="1"/>
    <xf numFmtId="164" fontId="4" fillId="4" borderId="2" xfId="0" applyNumberFormat="1" applyFont="1" applyFill="1" applyBorder="1" applyAlignment="1" applyProtection="1">
      <alignment horizontal="center"/>
      <protection locked="0"/>
    </xf>
    <xf numFmtId="0" fontId="0" fillId="3" borderId="6" xfId="0" applyNumberFormat="1" applyFill="1" applyBorder="1" applyAlignment="1" applyProtection="1">
      <alignment horizontal="right"/>
    </xf>
    <xf numFmtId="0" fontId="16" fillId="0" borderId="0" xfId="0" applyFont="1"/>
    <xf numFmtId="0" fontId="15" fillId="0" borderId="1" xfId="0" applyFont="1" applyBorder="1" applyAlignment="1">
      <alignment horizontal="left"/>
    </xf>
    <xf numFmtId="0" fontId="0" fillId="0" borderId="1" xfId="0" applyBorder="1" applyAlignment="1">
      <alignment horizontal="left"/>
    </xf>
    <xf numFmtId="0" fontId="0" fillId="0" borderId="0" xfId="0" applyAlignment="1">
      <alignment horizontal="left"/>
    </xf>
    <xf numFmtId="0" fontId="0" fillId="0" borderId="0" xfId="0" applyAlignment="1">
      <alignment horizontal="center"/>
    </xf>
    <xf numFmtId="0" fontId="9" fillId="0" borderId="0" xfId="0" applyFont="1"/>
    <xf numFmtId="0" fontId="0" fillId="0" borderId="1" xfId="0" applyBorder="1" applyAlignment="1">
      <alignment horizontal="center"/>
    </xf>
    <xf numFmtId="0" fontId="9" fillId="0" borderId="1" xfId="0" applyFont="1" applyBorder="1"/>
    <xf numFmtId="0" fontId="0" fillId="0" borderId="1" xfId="0" applyBorder="1"/>
    <xf numFmtId="0" fontId="9" fillId="0" borderId="1" xfId="0" applyFont="1" applyBorder="1" applyAlignment="1">
      <alignment horizontal="center"/>
    </xf>
    <xf numFmtId="0" fontId="9" fillId="0" borderId="1" xfId="0" applyFont="1" applyBorder="1" applyAlignment="1">
      <alignment horizontal="right"/>
    </xf>
    <xf numFmtId="165" fontId="0" fillId="0" borderId="0" xfId="0" applyNumberFormat="1"/>
    <xf numFmtId="1" fontId="0" fillId="0" borderId="0" xfId="0" applyNumberFormat="1"/>
    <xf numFmtId="166" fontId="0" fillId="0" borderId="0" xfId="0" applyNumberFormat="1"/>
    <xf numFmtId="167" fontId="0" fillId="0" borderId="0" xfId="0" applyNumberFormat="1"/>
    <xf numFmtId="165" fontId="0" fillId="0" borderId="1" xfId="0" applyNumberFormat="1" applyBorder="1"/>
    <xf numFmtId="1" fontId="0" fillId="0" borderId="1" xfId="0" applyNumberFormat="1" applyBorder="1"/>
    <xf numFmtId="2" fontId="0" fillId="0" borderId="0" xfId="0" applyNumberFormat="1"/>
    <xf numFmtId="0" fontId="9" fillId="0" borderId="0" xfId="0" applyFont="1" applyAlignment="1">
      <alignment horizontal="center"/>
    </xf>
    <xf numFmtId="0" fontId="9" fillId="0" borderId="8" xfId="0" applyFont="1" applyBorder="1"/>
    <xf numFmtId="0" fontId="0" fillId="0" borderId="8" xfId="0" applyBorder="1" applyAlignment="1">
      <alignment horizontal="center"/>
    </xf>
    <xf numFmtId="0" fontId="9" fillId="0" borderId="8" xfId="0" applyFont="1" applyBorder="1" applyAlignment="1">
      <alignment horizontal="center"/>
    </xf>
    <xf numFmtId="0" fontId="9" fillId="0" borderId="0" xfId="0" applyFont="1" applyAlignment="1">
      <alignment horizontal="left"/>
    </xf>
    <xf numFmtId="0" fontId="9" fillId="0" borderId="8" xfId="0" applyFont="1" applyBorder="1" applyAlignment="1">
      <alignment horizontal="left"/>
    </xf>
    <xf numFmtId="0" fontId="9" fillId="0" borderId="1" xfId="0" applyFont="1" applyBorder="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0" xfId="0" applyFont="1" applyAlignment="1">
      <alignment horizontal="right"/>
    </xf>
    <xf numFmtId="0" fontId="19" fillId="5" borderId="0" xfId="1" applyFill="1" applyProtection="1">
      <protection hidden="1"/>
    </xf>
    <xf numFmtId="0" fontId="19" fillId="5" borderId="0" xfId="1" applyFill="1"/>
    <xf numFmtId="0" fontId="20" fillId="5" borderId="0" xfId="1" applyFont="1" applyFill="1" applyProtection="1">
      <protection hidden="1"/>
    </xf>
    <xf numFmtId="0" fontId="22" fillId="5" borderId="0" xfId="2" applyFont="1" applyFill="1" applyAlignment="1" applyProtection="1">
      <protection hidden="1"/>
    </xf>
    <xf numFmtId="0" fontId="23" fillId="5" borderId="0" xfId="1" applyFont="1" applyFill="1" applyAlignment="1" applyProtection="1">
      <alignment horizontal="left"/>
      <protection hidden="1"/>
    </xf>
    <xf numFmtId="0" fontId="24" fillId="5" borderId="0" xfId="1" applyFont="1" applyFill="1" applyAlignment="1" applyProtection="1">
      <alignment horizontal="left"/>
      <protection hidden="1"/>
    </xf>
    <xf numFmtId="0" fontId="19" fillId="5" borderId="0" xfId="1" applyFill="1" applyAlignment="1" applyProtection="1">
      <alignment horizontal="right"/>
      <protection hidden="1"/>
    </xf>
    <xf numFmtId="0" fontId="19" fillId="5" borderId="0" xfId="1" applyFill="1" applyAlignment="1" applyProtection="1">
      <protection hidden="1"/>
    </xf>
  </cellXfs>
  <cellStyles count="3">
    <cellStyle name="Link" xfId="2" builtinId="8"/>
    <cellStyle name="Standard" xfId="0" builtinId="0"/>
    <cellStyle name="Standard 2" xfId="1"/>
  </cellStyles>
  <dxfs count="2">
    <dxf>
      <font>
        <b/>
        <i val="0"/>
        <color rgb="FFFF0000"/>
      </font>
    </dxf>
    <dxf>
      <fill>
        <patternFill patternType="none">
          <bgColor auto="1"/>
        </patternFill>
      </fill>
    </dxf>
  </dxfs>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200" baseline="0"/>
              <a:t>Auswertung, grafisch</a:t>
            </a:r>
          </a:p>
        </c:rich>
      </c:tx>
      <c:layout/>
      <c:overlay val="0"/>
    </c:title>
    <c:autoTitleDeleted val="0"/>
    <c:plotArea>
      <c:layout>
        <c:manualLayout>
          <c:layoutTarget val="inner"/>
          <c:xMode val="edge"/>
          <c:yMode val="edge"/>
          <c:x val="5.9920145483200446E-2"/>
          <c:y val="7.8731211653205735E-2"/>
          <c:w val="0.909454652556132"/>
          <c:h val="0.86188756952004797"/>
        </c:manualLayout>
      </c:layout>
      <c:scatterChart>
        <c:scatterStyle val="lineMarker"/>
        <c:varyColors val="0"/>
        <c:ser>
          <c:idx val="0"/>
          <c:order val="0"/>
          <c:tx>
            <c:strRef>
              <c:f>Auswertung!$H$6</c:f>
              <c:strCache>
                <c:ptCount val="1"/>
                <c:pt idx="0">
                  <c:v>bi - bm</c:v>
                </c:pt>
              </c:strCache>
            </c:strRef>
          </c:tx>
          <c:spPr>
            <a:ln w="19050">
              <a:noFill/>
            </a:ln>
          </c:spPr>
          <c:marker>
            <c:symbol val="x"/>
            <c:size val="5"/>
            <c:spPr>
              <a:solidFill>
                <a:srgbClr val="0000FF"/>
              </a:solidFill>
              <a:ln>
                <a:solidFill>
                  <a:srgbClr val="0000FF"/>
                </a:solidFill>
                <a:prstDash val="solid"/>
              </a:ln>
            </c:spPr>
          </c:marker>
          <c:errBars>
            <c:errDir val="y"/>
            <c:errBarType val="minus"/>
            <c:errValType val="percentage"/>
            <c:noEndCap val="0"/>
            <c:val val="100"/>
            <c:spPr>
              <a:ln w="25400">
                <a:solidFill>
                  <a:srgbClr val="0000FF"/>
                </a:solidFill>
              </a:ln>
            </c:spPr>
          </c:errBars>
          <c:errBars>
            <c:errDir val="x"/>
            <c:errBarType val="both"/>
            <c:errValType val="fixedVal"/>
            <c:noEndCap val="1"/>
            <c:val val="0"/>
          </c:errBars>
          <c:xVal>
            <c:numRef>
              <c:f>Auswertung!$F$8:$F$37</c:f>
              <c:numCache>
                <c:formatCode>General</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xVal>
          <c:yVal>
            <c:numRef>
              <c:f>Auswertung!$H$8:$H$37</c:f>
              <c:numCache>
                <c:formatCode>General</c:formatCode>
                <c:ptCount val="30"/>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numCache>
            </c:numRef>
          </c:yVal>
          <c:smooth val="0"/>
          <c:extLst>
            <c:ext xmlns:c16="http://schemas.microsoft.com/office/drawing/2014/chart" uri="{C3380CC4-5D6E-409C-BE32-E72D297353CC}">
              <c16:uniqueId val="{00000000-51C0-4110-8A7D-D6364E4424BB}"/>
            </c:ext>
          </c:extLst>
        </c:ser>
        <c:ser>
          <c:idx val="1"/>
          <c:order val="1"/>
          <c:tx>
            <c:v>Nulllinie</c:v>
          </c:tx>
          <c:spPr>
            <a:ln w="25400">
              <a:solidFill>
                <a:schemeClr val="accent6">
                  <a:lumMod val="75000"/>
                </a:schemeClr>
              </a:solidFill>
              <a:prstDash val="solid"/>
            </a:ln>
          </c:spPr>
          <c:marker>
            <c:symbol val="none"/>
          </c:marker>
          <c:xVal>
            <c:numRef>
              <c:f>Auswertung!$F$7:$F$37</c:f>
              <c:numCache>
                <c:formatCode>General</c:formatCode>
                <c:ptCount val="31"/>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xVal>
          <c:yVal>
            <c:numRef>
              <c:f>Auswertung!$I$7:$I$37</c:f>
              <c:numCache>
                <c:formatCode>General</c:formatCode>
                <c:ptCount val="31"/>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0-4CCF-455E-B1E6-D5EE431DED74}"/>
            </c:ext>
          </c:extLst>
        </c:ser>
        <c:ser>
          <c:idx val="2"/>
          <c:order val="2"/>
          <c:tx>
            <c:strRef>
              <c:f>Auswertung!$J$6</c:f>
              <c:strCache>
                <c:ptCount val="1"/>
                <c:pt idx="0">
                  <c:v>delta[+]</c:v>
                </c:pt>
              </c:strCache>
            </c:strRef>
          </c:tx>
          <c:spPr>
            <a:ln w="25400">
              <a:solidFill>
                <a:srgbClr val="FF0000"/>
              </a:solidFill>
              <a:prstDash val="solid"/>
            </a:ln>
          </c:spPr>
          <c:marker>
            <c:symbol val="none"/>
          </c:marker>
          <c:xVal>
            <c:numRef>
              <c:f>Auswertung!$F$7:$F$37</c:f>
              <c:numCache>
                <c:formatCode>General</c:formatCode>
                <c:ptCount val="31"/>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xVal>
          <c:yVal>
            <c:numRef>
              <c:f>Auswertung!$J$7:$J$37</c:f>
              <c:numCache>
                <c:formatCode>General</c:formatCode>
                <c:ptCount val="31"/>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2-4CCF-455E-B1E6-D5EE431DED74}"/>
            </c:ext>
          </c:extLst>
        </c:ser>
        <c:ser>
          <c:idx val="3"/>
          <c:order val="3"/>
          <c:tx>
            <c:strRef>
              <c:f>Auswertung!$K$6</c:f>
              <c:strCache>
                <c:ptCount val="1"/>
                <c:pt idx="0">
                  <c:v>delta[-]</c:v>
                </c:pt>
              </c:strCache>
            </c:strRef>
          </c:tx>
          <c:spPr>
            <a:ln w="25400">
              <a:solidFill>
                <a:srgbClr val="FF0000"/>
              </a:solidFill>
              <a:prstDash val="solid"/>
            </a:ln>
          </c:spPr>
          <c:marker>
            <c:symbol val="none"/>
          </c:marker>
          <c:xVal>
            <c:numRef>
              <c:f>Auswertung!$F$7:$F$37</c:f>
              <c:numCache>
                <c:formatCode>General</c:formatCode>
                <c:ptCount val="31"/>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xVal>
          <c:yVal>
            <c:numRef>
              <c:f>Auswertung!$K$7:$K$37</c:f>
              <c:numCache>
                <c:formatCode>General</c:formatCode>
                <c:ptCount val="31"/>
                <c:pt idx="0">
                  <c:v>0</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numCache>
            </c:numRef>
          </c:yVal>
          <c:smooth val="0"/>
          <c:extLst>
            <c:ext xmlns:c16="http://schemas.microsoft.com/office/drawing/2014/chart" uri="{C3380CC4-5D6E-409C-BE32-E72D297353CC}">
              <c16:uniqueId val="{00000003-4CCF-455E-B1E6-D5EE431DED74}"/>
            </c:ext>
          </c:extLst>
        </c:ser>
        <c:dLbls>
          <c:showLegendKey val="0"/>
          <c:showVal val="0"/>
          <c:showCatName val="0"/>
          <c:showSerName val="0"/>
          <c:showPercent val="0"/>
          <c:showBubbleSize val="0"/>
        </c:dLbls>
        <c:axId val="101223424"/>
        <c:axId val="101233408"/>
      </c:scatterChart>
      <c:valAx>
        <c:axId val="101223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233408"/>
        <c:crosses val="autoZero"/>
        <c:crossBetween val="midCat"/>
      </c:valAx>
      <c:valAx>
        <c:axId val="101233408"/>
        <c:scaling>
          <c:orientation val="minMax"/>
        </c:scaling>
        <c:delete val="0"/>
        <c:axPos val="l"/>
        <c:majorGridlines>
          <c:spPr>
            <a:ln w="3175">
              <a:solidFill>
                <a:schemeClr val="bg1">
                  <a:lumMod val="65000"/>
                </a:schemeClr>
              </a:solidFill>
              <a:prstDash val="solid"/>
            </a:ln>
          </c:spPr>
        </c:majorGridlines>
        <c:numFmt formatCode="General" sourceLinked="1"/>
        <c:majorTickMark val="out"/>
        <c:minorTickMark val="none"/>
        <c:tickLblPos val="nextTo"/>
        <c:spPr>
          <a:ln w="3175">
            <a:solidFill>
              <a:schemeClr val="bg1">
                <a:lumMod val="65000"/>
              </a:schemeClr>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1223424"/>
        <c:crosses val="autoZero"/>
        <c:crossBetween val="midCat"/>
      </c:valAx>
      <c:spPr>
        <a:solidFill>
          <a:schemeClr val="bg1">
            <a:lumMod val="85000"/>
          </a:schemeClr>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c:pageMargins b="0.78740157499999996" l="0.70000000000000062" r="0.70000000000000062" t="0.78740157499999996"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380999</xdr:colOff>
      <xdr:row>4</xdr:row>
      <xdr:rowOff>0</xdr:rowOff>
    </xdr:from>
    <xdr:to>
      <xdr:col>11</xdr:col>
      <xdr:colOff>781049</xdr:colOff>
      <xdr:row>37</xdr:row>
      <xdr:rowOff>9525</xdr:rowOff>
    </xdr:to>
    <xdr:graphicFrame macro="">
      <xdr:nvGraphicFramePr>
        <xdr:cNvPr id="2" name="Chart 40">
          <a:extLst>
            <a:ext uri="{FF2B5EF4-FFF2-40B4-BE49-F238E27FC236}">
              <a16:creationId xmlns:a16="http://schemas.microsoft.com/office/drawing/2014/main" id="{3C1DD694-997B-49DE-B756-CEAAB1E3A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152401</xdr:colOff>
      <xdr:row>1</xdr:row>
      <xdr:rowOff>19049</xdr:rowOff>
    </xdr:from>
    <xdr:to>
      <xdr:col>11</xdr:col>
      <xdr:colOff>781051</xdr:colOff>
      <xdr:row>3</xdr:row>
      <xdr:rowOff>85724</xdr:rowOff>
    </xdr:to>
    <xdr:sp macro="" textlink="">
      <xdr:nvSpPr>
        <xdr:cNvPr id="3" name="Textfeld 2">
          <a:extLst>
            <a:ext uri="{FF2B5EF4-FFF2-40B4-BE49-F238E27FC236}">
              <a16:creationId xmlns:a16="http://schemas.microsoft.com/office/drawing/2014/main" id="{311AD1CE-4D40-46A8-87E6-E76A6BD5B410}"/>
            </a:ext>
          </a:extLst>
        </xdr:cNvPr>
        <xdr:cNvSpPr txBox="1"/>
      </xdr:nvSpPr>
      <xdr:spPr>
        <a:xfrm>
          <a:off x="2762251" y="209549"/>
          <a:ext cx="5143500"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t>Eine Abweichung</a:t>
          </a:r>
          <a:r>
            <a:rPr lang="de-DE" sz="900" baseline="0"/>
            <a:t> von der Linearität gilt nur dann als signifikant nachgewiesen, wenn die Messpunkte in der Grafik nach außen (</a:t>
          </a:r>
          <a:r>
            <a:rPr lang="de-DE" sz="900" i="1" baseline="0"/>
            <a:t>d.h. links oder rechts</a:t>
          </a:r>
          <a:r>
            <a:rPr lang="de-DE" sz="900" baseline="0"/>
            <a:t>) hin über den Toleranzbereich (rote Linien) hinaus ansteigen.</a:t>
          </a:r>
          <a:endParaRPr lang="de-DE"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24</xdr:row>
      <xdr:rowOff>57148</xdr:rowOff>
    </xdr:from>
    <xdr:to>
      <xdr:col>13</xdr:col>
      <xdr:colOff>723900</xdr:colOff>
      <xdr:row>39</xdr:row>
      <xdr:rowOff>171449</xdr:rowOff>
    </xdr:to>
    <xdr:sp macro="" textlink="">
      <xdr:nvSpPr>
        <xdr:cNvPr id="2" name="Textfeld 1">
          <a:extLst>
            <a:ext uri="{FF2B5EF4-FFF2-40B4-BE49-F238E27FC236}">
              <a16:creationId xmlns:a16="http://schemas.microsoft.com/office/drawing/2014/main" id="{2F828D5E-0D46-47DC-BF1B-9A019282F79C}"/>
            </a:ext>
          </a:extLst>
        </xdr:cNvPr>
        <xdr:cNvSpPr txBox="1"/>
      </xdr:nvSpPr>
      <xdr:spPr>
        <a:xfrm>
          <a:off x="85725" y="4238623"/>
          <a:ext cx="10658475" cy="268605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Auswertung</a:t>
          </a:r>
        </a:p>
        <a:p>
          <a:pPr>
            <a:spcAft>
              <a:spcPts val="300"/>
            </a:spcAft>
          </a:pPr>
          <a:r>
            <a:rPr lang="de-DE" sz="1100" b="0" u="sng"/>
            <a:t>Beispiel 1:</a:t>
          </a:r>
          <a:r>
            <a:rPr lang="de-DE" sz="1100" b="0" u="none"/>
            <a:t> </a:t>
          </a:r>
          <a:r>
            <a:rPr lang="de-DE" sz="1100" b="0"/>
            <a:t>Die Punkte folgen eindeutig einer quadratrischen Funktion. Durch Elimination der oberen Punkte bis hinunter zu Punkt</a:t>
          </a:r>
          <a:r>
            <a:rPr lang="de-DE" sz="1100" b="0" baseline="0"/>
            <a:t> 9 wird eine akzeptabel lineare Funktion erreicht (d.h. der gesamte Kalibrierbereich ist als Arbeitsbereich nutzbar) und nach Elimination bis hinunter zu Punkt 7 besteht die Funktion zudem den Linearitätstest nach Mandel.</a:t>
          </a:r>
        </a:p>
        <a:p>
          <a:pPr>
            <a:spcAft>
              <a:spcPts val="300"/>
            </a:spcAft>
          </a:pPr>
          <a:r>
            <a:rPr lang="de-DE" sz="1100" b="0" u="sng" baseline="0"/>
            <a:t>Beispiel 2:</a:t>
          </a:r>
          <a:r>
            <a:rPr lang="de-DE" sz="1100" b="0" u="none" baseline="0"/>
            <a:t> </a:t>
          </a:r>
          <a:r>
            <a:rPr lang="de-DE" sz="1100" b="0">
              <a:solidFill>
                <a:schemeClr val="dk1"/>
              </a:solidFill>
              <a:effectLst/>
              <a:latin typeface="+mn-lt"/>
              <a:ea typeface="+mn-ea"/>
              <a:cs typeface="+mn-cs"/>
            </a:rPr>
            <a:t>Die Punkte folgen eindeutig einer linearen Funktion. Eine Einschränkung des Konzentrationsbereiches</a:t>
          </a:r>
          <a:r>
            <a:rPr lang="de-DE" sz="1100" b="0" baseline="0">
              <a:solidFill>
                <a:schemeClr val="dk1"/>
              </a:solidFill>
              <a:effectLst/>
              <a:latin typeface="+mn-lt"/>
              <a:ea typeface="+mn-ea"/>
              <a:cs typeface="+mn-cs"/>
            </a:rPr>
            <a:t> ist nicht erforderlich.</a:t>
          </a:r>
        </a:p>
        <a:p>
          <a:r>
            <a:rPr lang="de-DE" sz="1100" b="0" u="sng"/>
            <a:t>Beispiel 3:</a:t>
          </a:r>
          <a:r>
            <a:rPr lang="de-DE" sz="1100" b="0"/>
            <a:t> Die Punkte</a:t>
          </a:r>
          <a:r>
            <a:rPr lang="de-DE" sz="1100" b="0" baseline="0"/>
            <a:t> folgen nicht zufriedenstellend </a:t>
          </a:r>
          <a:r>
            <a:rPr lang="de-DE" sz="1100" b="0" baseline="0">
              <a:solidFill>
                <a:schemeClr val="dk1"/>
              </a:solidFill>
              <a:effectLst/>
              <a:latin typeface="+mn-lt"/>
              <a:ea typeface="+mn-ea"/>
              <a:cs typeface="+mn-cs"/>
            </a:rPr>
            <a:t>einer </a:t>
          </a:r>
          <a:r>
            <a:rPr lang="de-DE" sz="1100" b="0" baseline="0"/>
            <a:t>linearen Funktion (visuell signifikante Tendenz zu erheblichen relativen Minderbefunden im unteren Konzentrationsbereich und zu leichten relativen Mehrbefunden im oberen Konzentrationsbereich). Dieses wird auch durch den Linearitätstest im LA-Tool_Verfahrenskalibrierung bestätigt. Zudem ist eine erhebliche Streuung, d.h.zufällige Messunsicherheit der Punkte im unteren Konzentrationsbereich sichtbar, sodass eine hierzu relativ erhöhte Bestimmungsgrenze zu erwarten ist. Verschiedene Einschränkungsversuche ergaben, dass die Linearität bei Punkt 15 endet und dass die Anwendung der Kalibrierpunkte 2 bis 4 nur von geringem Nutzen sind.</a:t>
          </a:r>
        </a:p>
        <a:p>
          <a:endParaRPr lang="de-DE" sz="600" b="0"/>
        </a:p>
        <a:p>
          <a:r>
            <a:rPr lang="de-DE" sz="1100" b="1"/>
            <a:t>Erkenntnisse</a:t>
          </a:r>
        </a:p>
        <a:p>
          <a:r>
            <a:rPr lang="de-DE" sz="1100"/>
            <a:t>Im</a:t>
          </a:r>
          <a:r>
            <a:rPr lang="de-DE" sz="1100" baseline="0"/>
            <a:t> Gegensatz zur Auswertung mit LA-Tool_Verfahrenskalibrierung (lin. bzw. quadr. Regression und die statistischen Tests) wird hier die Auswirkung eines jeden Kalibrierpunktes auf die Linearität grafisch dargestellt, sodass man sich direkt ein Bild davon machen kann, ob durch Einschränkung des Kalibrierbereiches hinsichtlich der Linearität eine Verbesserung erzielt werden kann.</a:t>
          </a:r>
        </a:p>
        <a:p>
          <a:r>
            <a:rPr lang="de-DE" sz="1100" baseline="0"/>
            <a:t>Die statistische Umsetzung der hieraus gewonnenen Erkenntnisse muss dann mithilfe weiterer Tools (wie z.B. LA-Tool_Verfahrenskalibrierung) durchgeführt werden.</a:t>
          </a:r>
        </a:p>
        <a:p>
          <a:r>
            <a:rPr lang="de-DE" sz="1100" i="1" baseline="0"/>
            <a:t>20.08.2019, Lars Alpers</a:t>
          </a:r>
          <a:endParaRPr lang="de-DE"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Abt/A/_Hamburg/Archiv/VEH_bis_12-2010/Listen/L-39%20_%20Toleranzanforderungen%20-%20PM&#220;-Analysenwaag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_Erz_HH/_Daten/18_Akkreditierung_Chemie/Rechenbl&#228;tter/Mandel-Test_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pcsunas01.prod.ads.vpc-group.biz\Homeshares$\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blatt (backup)"/>
      <sheetName val="SammlungDKD-Kalibrierfunktion"/>
      <sheetName val="DKD-Kalibrierfunktionen (2007)"/>
      <sheetName val="SammlungDKD-Kalibrierfunktionen"/>
      <sheetName val="Fehlergrenzklassen-Massestücke"/>
      <sheetName val="Basisblatt"/>
      <sheetName val="WT-Waage 01"/>
      <sheetName val="WT-Waage 02"/>
      <sheetName val="WT-Waage 03"/>
      <sheetName val="WT-Waage 04"/>
      <sheetName val="WT-Waage 05"/>
      <sheetName val="WT-Restfeuchte 01"/>
      <sheetName val="WT-Restfeuchte 02"/>
      <sheetName val="WW-Waage 01"/>
      <sheetName val="WW-Waage 02"/>
      <sheetName val="WW-Waage 03"/>
      <sheetName val="WW-Waage 04"/>
      <sheetName val="WW-Waage 05"/>
      <sheetName val="WW-Waage 06"/>
      <sheetName val="WW-Waage 07"/>
      <sheetName val="WW-Waage 08"/>
      <sheetName val="WW-Waage GC1"/>
      <sheetName val="WW-Waage GC2"/>
      <sheetName val="WW-Waage 50"/>
      <sheetName val="WW-Waage 51"/>
      <sheetName val="WW-Waage 52"/>
      <sheetName val="WW-Waage 53"/>
      <sheetName val="WW-Waage 54"/>
      <sheetName val="WW-Waage 55"/>
      <sheetName val="WW-Waage 56"/>
      <sheetName val="WW-Waage 57"/>
      <sheetName val="WW-Feuchte 01"/>
      <sheetName val="WW-Feuchte 02"/>
      <sheetName val="WW-Feuchte 03"/>
      <sheetName val="WW-Feuchte 04"/>
      <sheetName val="Rechenblat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rbeitsbereich"/>
      <sheetName val="Grubbs"/>
      <sheetName val="Varianzenhomogenität"/>
      <sheetName val="Linearitätstest-LA"/>
    </sheetNames>
    <sheetDataSet>
      <sheetData sheetId="0"/>
      <sheetData sheetId="1">
        <row r="10">
          <cell r="C10">
            <v>5</v>
          </cell>
          <cell r="D10">
            <v>9</v>
          </cell>
        </row>
        <row r="11">
          <cell r="C11">
            <v>4</v>
          </cell>
          <cell r="D11">
            <v>7</v>
          </cell>
        </row>
        <row r="12">
          <cell r="C12">
            <v>5</v>
          </cell>
          <cell r="D12">
            <v>8</v>
          </cell>
        </row>
        <row r="13">
          <cell r="C13">
            <v>5</v>
          </cell>
          <cell r="D13">
            <v>8</v>
          </cell>
        </row>
        <row r="14">
          <cell r="C14">
            <v>6</v>
          </cell>
          <cell r="D14">
            <v>7</v>
          </cell>
        </row>
        <row r="15">
          <cell r="C15">
            <v>6</v>
          </cell>
          <cell r="D15">
            <v>8</v>
          </cell>
        </row>
        <row r="16">
          <cell r="C16">
            <v>4</v>
          </cell>
          <cell r="D16">
            <v>9</v>
          </cell>
        </row>
        <row r="17">
          <cell r="C17">
            <v>5</v>
          </cell>
          <cell r="D17">
            <v>8</v>
          </cell>
        </row>
        <row r="18">
          <cell r="C18">
            <v>5</v>
          </cell>
          <cell r="D18">
            <v>8</v>
          </cell>
        </row>
        <row r="19">
          <cell r="C19">
            <v>5</v>
          </cell>
          <cell r="D19">
            <v>9</v>
          </cell>
        </row>
        <row r="22">
          <cell r="C22" t="str">
            <v>****</v>
          </cell>
        </row>
      </sheetData>
      <sheetData sheetId="2">
        <row r="7">
          <cell r="D7">
            <v>0.44444444444444442</v>
          </cell>
          <cell r="E7">
            <v>0.54444444444444196</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lars-alpers@gmx.d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18"/>
  <sheetViews>
    <sheetView tabSelected="1" workbookViewId="0"/>
  </sheetViews>
  <sheetFormatPr baseColWidth="10" defaultColWidth="11.5703125" defaultRowHeight="12.75" x14ac:dyDescent="0.2"/>
  <cols>
    <col min="1" max="16384" width="11.5703125" style="61"/>
  </cols>
  <sheetData>
    <row r="1" spans="1:13" x14ac:dyDescent="0.2">
      <c r="A1" s="60"/>
      <c r="B1" s="60"/>
      <c r="C1" s="60"/>
      <c r="D1" s="60"/>
      <c r="E1" s="60"/>
      <c r="F1" s="60"/>
      <c r="G1" s="60"/>
      <c r="H1" s="60"/>
      <c r="I1" s="60"/>
      <c r="J1" s="60"/>
      <c r="K1" s="60"/>
      <c r="L1" s="60"/>
      <c r="M1" s="60"/>
    </row>
    <row r="2" spans="1:13" x14ac:dyDescent="0.2">
      <c r="A2" s="60"/>
      <c r="B2" s="60"/>
      <c r="C2" s="60"/>
      <c r="D2" s="60"/>
      <c r="E2" s="60"/>
      <c r="F2" s="60"/>
      <c r="G2" s="60"/>
      <c r="H2" s="60"/>
      <c r="I2" s="60"/>
      <c r="J2" s="60"/>
      <c r="K2" s="60"/>
      <c r="L2" s="60"/>
      <c r="M2" s="60"/>
    </row>
    <row r="3" spans="1:13" x14ac:dyDescent="0.2">
      <c r="A3" s="60"/>
      <c r="B3" s="60"/>
      <c r="C3" s="60"/>
      <c r="D3" s="60"/>
      <c r="E3" s="60"/>
      <c r="F3" s="60"/>
      <c r="G3" s="60"/>
      <c r="H3" s="60"/>
      <c r="I3" s="60"/>
      <c r="J3" s="60"/>
      <c r="K3" s="60"/>
      <c r="L3" s="60"/>
      <c r="M3" s="60"/>
    </row>
    <row r="4" spans="1:13" x14ac:dyDescent="0.2">
      <c r="A4" s="60"/>
      <c r="B4" s="60"/>
      <c r="C4" s="60"/>
      <c r="D4" s="60"/>
      <c r="E4" s="60"/>
      <c r="F4" s="60"/>
      <c r="G4" s="60"/>
      <c r="H4" s="60"/>
      <c r="I4" s="60"/>
      <c r="J4" s="60"/>
      <c r="K4" s="60"/>
      <c r="L4" s="60"/>
      <c r="M4" s="60"/>
    </row>
    <row r="5" spans="1:13" x14ac:dyDescent="0.2">
      <c r="A5" s="60"/>
      <c r="B5" s="60"/>
      <c r="C5" s="60"/>
      <c r="D5" s="60"/>
      <c r="E5" s="60"/>
      <c r="F5" s="60"/>
      <c r="G5" s="60"/>
      <c r="H5" s="60"/>
      <c r="I5" s="60"/>
      <c r="J5" s="60"/>
      <c r="K5" s="60"/>
      <c r="L5" s="60"/>
      <c r="M5" s="60"/>
    </row>
    <row r="6" spans="1:13" x14ac:dyDescent="0.2">
      <c r="A6" s="60"/>
      <c r="B6" s="60"/>
      <c r="C6" s="60"/>
      <c r="D6" s="60"/>
      <c r="E6" s="60"/>
      <c r="F6" s="60"/>
      <c r="G6" s="60"/>
      <c r="H6" s="60"/>
      <c r="I6" s="60"/>
      <c r="J6" s="60"/>
      <c r="K6" s="60"/>
      <c r="L6" s="60"/>
      <c r="M6" s="60"/>
    </row>
    <row r="7" spans="1:13" x14ac:dyDescent="0.2">
      <c r="A7" s="60"/>
      <c r="B7" s="60"/>
      <c r="C7" s="60"/>
      <c r="D7" s="60"/>
      <c r="E7" s="60"/>
      <c r="F7" s="60"/>
      <c r="G7" s="60"/>
      <c r="H7" s="60"/>
      <c r="I7" s="60"/>
      <c r="J7" s="60"/>
      <c r="K7" s="60"/>
      <c r="L7" s="60"/>
      <c r="M7" s="60"/>
    </row>
    <row r="8" spans="1:13" x14ac:dyDescent="0.2">
      <c r="A8" s="60"/>
      <c r="B8" s="60"/>
      <c r="C8" s="60"/>
      <c r="D8" s="60"/>
      <c r="E8" s="60"/>
      <c r="F8" s="60"/>
      <c r="G8" s="60"/>
      <c r="H8" s="60"/>
      <c r="I8" s="60"/>
      <c r="J8" s="60"/>
      <c r="K8" s="60"/>
      <c r="L8" s="60"/>
      <c r="M8" s="60"/>
    </row>
    <row r="9" spans="1:13" x14ac:dyDescent="0.2">
      <c r="A9" s="60"/>
      <c r="B9" s="60"/>
      <c r="C9" s="60"/>
      <c r="D9" s="60"/>
      <c r="E9" s="60"/>
      <c r="F9" s="60"/>
      <c r="G9" s="60"/>
      <c r="H9" s="60"/>
      <c r="I9" s="60"/>
      <c r="J9" s="60"/>
      <c r="K9" s="60"/>
      <c r="L9" s="60"/>
      <c r="M9" s="60"/>
    </row>
    <row r="10" spans="1:13" x14ac:dyDescent="0.2">
      <c r="A10" s="60"/>
      <c r="B10" s="60"/>
      <c r="C10" s="60"/>
      <c r="D10" s="60"/>
      <c r="E10" s="60"/>
      <c r="F10" s="60"/>
      <c r="G10" s="60"/>
      <c r="H10" s="60"/>
      <c r="I10" s="60"/>
      <c r="J10" s="60"/>
      <c r="K10" s="60"/>
      <c r="L10" s="60"/>
      <c r="M10" s="60"/>
    </row>
    <row r="11" spans="1:13" ht="18" x14ac:dyDescent="0.25">
      <c r="A11" s="60"/>
      <c r="B11" s="62" t="s">
        <v>65</v>
      </c>
      <c r="C11" s="60"/>
      <c r="D11" s="63" t="s">
        <v>66</v>
      </c>
      <c r="E11" s="60"/>
      <c r="F11" s="60"/>
      <c r="G11" s="60"/>
      <c r="H11" s="60"/>
      <c r="I11" s="60"/>
      <c r="J11" s="60"/>
      <c r="K11" s="60"/>
      <c r="L11" s="60"/>
      <c r="M11" s="60"/>
    </row>
    <row r="12" spans="1:13" x14ac:dyDescent="0.2">
      <c r="A12" s="60"/>
      <c r="B12" s="60"/>
      <c r="C12" s="60"/>
      <c r="D12" s="60"/>
      <c r="E12" s="60"/>
      <c r="F12" s="60"/>
      <c r="G12" s="60"/>
      <c r="H12" s="60"/>
      <c r="I12" s="60"/>
      <c r="J12" s="60"/>
      <c r="K12" s="60"/>
      <c r="L12" s="60"/>
      <c r="M12" s="60"/>
    </row>
    <row r="13" spans="1:13" ht="18" x14ac:dyDescent="0.25">
      <c r="A13" s="60"/>
      <c r="B13" s="64" t="s">
        <v>67</v>
      </c>
      <c r="C13" s="64"/>
      <c r="D13" s="64"/>
      <c r="E13" s="64"/>
      <c r="F13" s="64"/>
      <c r="G13" s="64"/>
      <c r="H13" s="64"/>
      <c r="I13" s="64"/>
      <c r="J13" s="64"/>
      <c r="K13" s="64"/>
      <c r="L13" s="64"/>
      <c r="M13" s="64"/>
    </row>
    <row r="14" spans="1:13" ht="14.25" x14ac:dyDescent="0.2">
      <c r="A14" s="60"/>
      <c r="B14" s="65" t="s">
        <v>68</v>
      </c>
      <c r="C14" s="65"/>
      <c r="D14" s="65"/>
      <c r="E14" s="65"/>
      <c r="F14" s="65"/>
      <c r="G14" s="65"/>
      <c r="H14" s="65"/>
      <c r="I14" s="65"/>
      <c r="J14" s="65"/>
      <c r="K14" s="65"/>
      <c r="L14" s="65"/>
      <c r="M14" s="65"/>
    </row>
    <row r="15" spans="1:13" x14ac:dyDescent="0.2">
      <c r="A15" s="60"/>
      <c r="B15" s="60"/>
      <c r="C15" s="60"/>
      <c r="D15" s="60"/>
      <c r="E15" s="60"/>
      <c r="F15" s="60"/>
      <c r="G15" s="60"/>
      <c r="H15" s="60"/>
      <c r="I15" s="60"/>
      <c r="J15" s="60"/>
      <c r="K15" s="60"/>
      <c r="L15" s="60"/>
      <c r="M15" s="60"/>
    </row>
    <row r="16" spans="1:13" x14ac:dyDescent="0.2">
      <c r="A16" s="60"/>
      <c r="B16" s="66"/>
      <c r="C16" s="60"/>
      <c r="D16" s="67"/>
      <c r="E16" s="67"/>
      <c r="F16" s="67"/>
      <c r="G16" s="67"/>
      <c r="H16" s="67"/>
      <c r="I16" s="67"/>
      <c r="J16" s="67"/>
      <c r="K16" s="67"/>
      <c r="L16" s="67"/>
      <c r="M16" s="67"/>
    </row>
    <row r="17" spans="1:13" x14ac:dyDescent="0.2">
      <c r="A17" s="60"/>
      <c r="C17" s="60"/>
      <c r="D17" s="60"/>
      <c r="E17" s="60"/>
      <c r="F17" s="60"/>
      <c r="G17" s="60"/>
      <c r="H17" s="60"/>
      <c r="I17" s="60"/>
      <c r="J17" s="60"/>
      <c r="K17" s="60"/>
      <c r="L17" s="60"/>
      <c r="M17" s="60"/>
    </row>
    <row r="18" spans="1:13" x14ac:dyDescent="0.2">
      <c r="A18" s="60"/>
      <c r="B18" s="60"/>
      <c r="C18" s="60"/>
      <c r="D18" s="60"/>
      <c r="E18" s="60"/>
      <c r="F18" s="60"/>
      <c r="G18" s="60"/>
      <c r="H18" s="60"/>
      <c r="I18" s="60"/>
      <c r="J18" s="60"/>
      <c r="K18" s="60"/>
      <c r="L18" s="60"/>
      <c r="M18" s="60"/>
    </row>
  </sheetData>
  <sheetProtection sheet="1" objects="1" scenarios="1"/>
  <mergeCells count="2">
    <mergeCell ref="B13:M13"/>
    <mergeCell ref="B14:M14"/>
  </mergeCells>
  <hyperlinks>
    <hyperlink ref="D11" r:id="rId1"/>
  </hyperlinks>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workbookViewId="0">
      <selection activeCell="D3" sqref="D3"/>
    </sheetView>
  </sheetViews>
  <sheetFormatPr baseColWidth="10" defaultRowHeight="15" x14ac:dyDescent="0.25"/>
  <cols>
    <col min="1" max="1" width="2.7109375" style="17" customWidth="1"/>
    <col min="2" max="3" width="13.7109375" style="17" customWidth="1"/>
    <col min="4" max="4" width="11.7109375" style="17" customWidth="1"/>
    <col min="5" max="5" width="2.7109375" style="17" customWidth="1"/>
    <col min="6" max="6" width="6.7109375" style="17" bestFit="1" customWidth="1"/>
    <col min="7" max="7" width="13.85546875" style="17" bestFit="1" customWidth="1"/>
    <col min="8" max="8" width="11.5703125" style="17" bestFit="1" customWidth="1"/>
    <col min="9" max="9" width="11.5703125" style="17" customWidth="1"/>
    <col min="10" max="10" width="12.5703125" style="17" bestFit="1" customWidth="1"/>
    <col min="11" max="11" width="11.42578125" style="17"/>
    <col min="12" max="12" width="12" style="17" customWidth="1"/>
    <col min="13" max="16384" width="11.42578125" style="17"/>
  </cols>
  <sheetData>
    <row r="1" spans="1:11" x14ac:dyDescent="0.25">
      <c r="B1" s="1" t="s">
        <v>32</v>
      </c>
    </row>
    <row r="2" spans="1:11" ht="9" customHeight="1" x14ac:dyDescent="0.25">
      <c r="B2" s="1"/>
    </row>
    <row r="3" spans="1:11" x14ac:dyDescent="0.25">
      <c r="B3" s="18" t="s">
        <v>5</v>
      </c>
      <c r="D3" s="30"/>
      <c r="F3" s="18" t="str">
        <f>IF(ISBLANK(D3),"?","")</f>
        <v>?</v>
      </c>
    </row>
    <row r="4" spans="1:11" ht="9" customHeight="1" x14ac:dyDescent="0.25">
      <c r="B4" s="18"/>
      <c r="D4" s="19"/>
    </row>
    <row r="5" spans="1:11" x14ac:dyDescent="0.25">
      <c r="B5" s="8" t="s">
        <v>16</v>
      </c>
      <c r="C5" s="8" t="s">
        <v>17</v>
      </c>
      <c r="D5" s="19"/>
    </row>
    <row r="6" spans="1:11" ht="15.75" thickBot="1" x14ac:dyDescent="0.3">
      <c r="B6" s="20" t="s">
        <v>14</v>
      </c>
      <c r="C6" s="20" t="s">
        <v>15</v>
      </c>
      <c r="F6" s="17" t="s">
        <v>2</v>
      </c>
      <c r="G6" s="17" t="s">
        <v>0</v>
      </c>
      <c r="H6" s="17" t="s">
        <v>1</v>
      </c>
      <c r="I6" s="21" t="e">
        <f>MEDIAN(G8:G36)</f>
        <v>#NUM!</v>
      </c>
      <c r="J6" s="17" t="s">
        <v>3</v>
      </c>
      <c r="K6" s="17" t="s">
        <v>4</v>
      </c>
    </row>
    <row r="7" spans="1:11" x14ac:dyDescent="0.25">
      <c r="A7" s="22">
        <v>1</v>
      </c>
      <c r="B7" s="3"/>
      <c r="C7" s="3"/>
      <c r="D7" s="2"/>
      <c r="E7" s="22">
        <v>0</v>
      </c>
      <c r="F7" s="17">
        <v>0</v>
      </c>
      <c r="G7" s="23" t="s">
        <v>13</v>
      </c>
      <c r="H7" s="17" t="s">
        <v>13</v>
      </c>
      <c r="I7" s="24">
        <f>IF(H7="#NV",NA(),0)</f>
        <v>0</v>
      </c>
      <c r="J7" s="25" t="e">
        <f t="shared" ref="J7:J37" si="0">IF(H7="#NV",NA(),(D$3*I$6/100+I$6)*D$3/100)</f>
        <v>#NUM!</v>
      </c>
      <c r="K7" s="25" t="e">
        <f t="shared" ref="K7:K37" si="1">IF(H7="#NV",NA(),-(D$3*I$6/100+I$6)*D$3/100)</f>
        <v>#NUM!</v>
      </c>
    </row>
    <row r="8" spans="1:11" x14ac:dyDescent="0.25">
      <c r="A8" s="22">
        <v>2</v>
      </c>
      <c r="B8" s="4"/>
      <c r="C8" s="4"/>
      <c r="D8" s="18" t="str">
        <f>IF(OR(ISBLANK(B7),ISBLANK(C7),ISBLANK(B8),ISBLANK(C8)),"",IF(ABS(H8)&gt;(D$3*I$6/100+I$6)*D$3/100,"!",""))</f>
        <v/>
      </c>
      <c r="E8" s="22">
        <v>1</v>
      </c>
      <c r="F8" s="24" t="e">
        <f t="shared" ref="F8:F37" si="2">IF(H8="#NV",NA(),E8)</f>
        <v>#N/A</v>
      </c>
      <c r="G8" s="24" t="str">
        <f>IF(ISERROR(SLOPE(B7:B8,C7:C8)),"",SLOPE(B7:B8,C7:C8))</f>
        <v/>
      </c>
      <c r="H8" s="24" t="e">
        <f t="shared" ref="H8:H37" si="3">IF(ISTEXT(G8),NA(),G8-I$6)</f>
        <v>#N/A</v>
      </c>
      <c r="I8" s="24" t="e">
        <f>IF(H8="#NV",NA(),0)</f>
        <v>#N/A</v>
      </c>
      <c r="J8" s="25" t="e">
        <f t="shared" si="0"/>
        <v>#N/A</v>
      </c>
      <c r="K8" s="25" t="e">
        <f t="shared" si="1"/>
        <v>#N/A</v>
      </c>
    </row>
    <row r="9" spans="1:11" x14ac:dyDescent="0.25">
      <c r="A9" s="22">
        <v>3</v>
      </c>
      <c r="B9" s="4"/>
      <c r="C9" s="4"/>
      <c r="D9" s="18" t="str">
        <f t="shared" ref="D9:D36" si="4">IF(OR(ISBLANK(B8),ISBLANK(C8),ISBLANK(B9),ISBLANK(C9)),"",IF(ABS(H9)&gt;(D$3*I$6/100+I$6)*D$3/100,"!",""))</f>
        <v/>
      </c>
      <c r="E9" s="22">
        <v>2</v>
      </c>
      <c r="F9" s="24" t="e">
        <f t="shared" si="2"/>
        <v>#N/A</v>
      </c>
      <c r="G9" s="24" t="str">
        <f t="shared" ref="G9:G37" si="5">IF(ISERROR(SLOPE(B8:B9,C8:C9)),"",SLOPE(B8:B9,C8:C9))</f>
        <v/>
      </c>
      <c r="H9" s="24" t="e">
        <f t="shared" si="3"/>
        <v>#N/A</v>
      </c>
      <c r="I9" s="24" t="e">
        <f t="shared" ref="I9:I37" si="6">IF(H9="#NV",NA(),0)</f>
        <v>#N/A</v>
      </c>
      <c r="J9" s="25" t="e">
        <f t="shared" si="0"/>
        <v>#N/A</v>
      </c>
      <c r="K9" s="25" t="e">
        <f t="shared" si="1"/>
        <v>#N/A</v>
      </c>
    </row>
    <row r="10" spans="1:11" x14ac:dyDescent="0.25">
      <c r="A10" s="22">
        <v>4</v>
      </c>
      <c r="B10" s="4"/>
      <c r="C10" s="4"/>
      <c r="D10" s="18" t="str">
        <f t="shared" si="4"/>
        <v/>
      </c>
      <c r="E10" s="22">
        <v>3</v>
      </c>
      <c r="F10" s="24" t="e">
        <f t="shared" si="2"/>
        <v>#N/A</v>
      </c>
      <c r="G10" s="24" t="str">
        <f t="shared" si="5"/>
        <v/>
      </c>
      <c r="H10" s="24" t="e">
        <f t="shared" si="3"/>
        <v>#N/A</v>
      </c>
      <c r="I10" s="24" t="e">
        <f t="shared" si="6"/>
        <v>#N/A</v>
      </c>
      <c r="J10" s="25" t="e">
        <f t="shared" si="0"/>
        <v>#N/A</v>
      </c>
      <c r="K10" s="25" t="e">
        <f t="shared" si="1"/>
        <v>#N/A</v>
      </c>
    </row>
    <row r="11" spans="1:11" x14ac:dyDescent="0.25">
      <c r="A11" s="22">
        <v>5</v>
      </c>
      <c r="B11" s="4"/>
      <c r="C11" s="4"/>
      <c r="D11" s="18" t="str">
        <f t="shared" si="4"/>
        <v/>
      </c>
      <c r="E11" s="22">
        <v>4</v>
      </c>
      <c r="F11" s="24" t="e">
        <f t="shared" si="2"/>
        <v>#N/A</v>
      </c>
      <c r="G11" s="24" t="str">
        <f t="shared" si="5"/>
        <v/>
      </c>
      <c r="H11" s="24" t="e">
        <f t="shared" si="3"/>
        <v>#N/A</v>
      </c>
      <c r="I11" s="24" t="e">
        <f t="shared" si="6"/>
        <v>#N/A</v>
      </c>
      <c r="J11" s="25" t="e">
        <f t="shared" si="0"/>
        <v>#N/A</v>
      </c>
      <c r="K11" s="25" t="e">
        <f t="shared" si="1"/>
        <v>#N/A</v>
      </c>
    </row>
    <row r="12" spans="1:11" x14ac:dyDescent="0.25">
      <c r="A12" s="22">
        <v>6</v>
      </c>
      <c r="B12" s="4"/>
      <c r="C12" s="4"/>
      <c r="D12" s="18" t="str">
        <f t="shared" si="4"/>
        <v/>
      </c>
      <c r="E12" s="22">
        <v>5</v>
      </c>
      <c r="F12" s="24" t="e">
        <f t="shared" si="2"/>
        <v>#N/A</v>
      </c>
      <c r="G12" s="24" t="str">
        <f t="shared" si="5"/>
        <v/>
      </c>
      <c r="H12" s="24" t="e">
        <f t="shared" si="3"/>
        <v>#N/A</v>
      </c>
      <c r="I12" s="24" t="e">
        <f t="shared" si="6"/>
        <v>#N/A</v>
      </c>
      <c r="J12" s="25" t="e">
        <f t="shared" si="0"/>
        <v>#N/A</v>
      </c>
      <c r="K12" s="25" t="e">
        <f t="shared" si="1"/>
        <v>#N/A</v>
      </c>
    </row>
    <row r="13" spans="1:11" x14ac:dyDescent="0.25">
      <c r="A13" s="22">
        <v>7</v>
      </c>
      <c r="B13" s="4"/>
      <c r="C13" s="4"/>
      <c r="D13" s="18" t="str">
        <f t="shared" si="4"/>
        <v/>
      </c>
      <c r="E13" s="22">
        <v>6</v>
      </c>
      <c r="F13" s="24" t="e">
        <f t="shared" si="2"/>
        <v>#N/A</v>
      </c>
      <c r="G13" s="24" t="str">
        <f t="shared" si="5"/>
        <v/>
      </c>
      <c r="H13" s="24" t="e">
        <f t="shared" si="3"/>
        <v>#N/A</v>
      </c>
      <c r="I13" s="24" t="e">
        <f t="shared" si="6"/>
        <v>#N/A</v>
      </c>
      <c r="J13" s="25" t="e">
        <f t="shared" si="0"/>
        <v>#N/A</v>
      </c>
      <c r="K13" s="25" t="e">
        <f t="shared" si="1"/>
        <v>#N/A</v>
      </c>
    </row>
    <row r="14" spans="1:11" x14ac:dyDescent="0.25">
      <c r="A14" s="22">
        <v>8</v>
      </c>
      <c r="B14" s="4"/>
      <c r="C14" s="4"/>
      <c r="D14" s="18" t="str">
        <f t="shared" si="4"/>
        <v/>
      </c>
      <c r="E14" s="22">
        <v>7</v>
      </c>
      <c r="F14" s="24" t="e">
        <f t="shared" si="2"/>
        <v>#N/A</v>
      </c>
      <c r="G14" s="24" t="str">
        <f t="shared" si="5"/>
        <v/>
      </c>
      <c r="H14" s="24" t="e">
        <f t="shared" si="3"/>
        <v>#N/A</v>
      </c>
      <c r="I14" s="24" t="e">
        <f t="shared" si="6"/>
        <v>#N/A</v>
      </c>
      <c r="J14" s="25" t="e">
        <f t="shared" si="0"/>
        <v>#N/A</v>
      </c>
      <c r="K14" s="25" t="e">
        <f t="shared" si="1"/>
        <v>#N/A</v>
      </c>
    </row>
    <row r="15" spans="1:11" x14ac:dyDescent="0.25">
      <c r="A15" s="22">
        <v>9</v>
      </c>
      <c r="B15" s="4"/>
      <c r="C15" s="4"/>
      <c r="D15" s="18" t="str">
        <f t="shared" si="4"/>
        <v/>
      </c>
      <c r="E15" s="22">
        <v>8</v>
      </c>
      <c r="F15" s="24" t="e">
        <f t="shared" si="2"/>
        <v>#N/A</v>
      </c>
      <c r="G15" s="24" t="str">
        <f t="shared" si="5"/>
        <v/>
      </c>
      <c r="H15" s="24" t="e">
        <f t="shared" si="3"/>
        <v>#N/A</v>
      </c>
      <c r="I15" s="24" t="e">
        <f t="shared" si="6"/>
        <v>#N/A</v>
      </c>
      <c r="J15" s="25" t="e">
        <f t="shared" si="0"/>
        <v>#N/A</v>
      </c>
      <c r="K15" s="25" t="e">
        <f t="shared" si="1"/>
        <v>#N/A</v>
      </c>
    </row>
    <row r="16" spans="1:11" x14ac:dyDescent="0.25">
      <c r="A16" s="22">
        <v>10</v>
      </c>
      <c r="B16" s="4"/>
      <c r="C16" s="4"/>
      <c r="D16" s="18" t="str">
        <f t="shared" si="4"/>
        <v/>
      </c>
      <c r="E16" s="22">
        <v>9</v>
      </c>
      <c r="F16" s="24" t="e">
        <f t="shared" si="2"/>
        <v>#N/A</v>
      </c>
      <c r="G16" s="24" t="str">
        <f t="shared" si="5"/>
        <v/>
      </c>
      <c r="H16" s="24" t="e">
        <f t="shared" si="3"/>
        <v>#N/A</v>
      </c>
      <c r="I16" s="24" t="e">
        <f t="shared" si="6"/>
        <v>#N/A</v>
      </c>
      <c r="J16" s="25" t="e">
        <f t="shared" si="0"/>
        <v>#N/A</v>
      </c>
      <c r="K16" s="25" t="e">
        <f t="shared" si="1"/>
        <v>#N/A</v>
      </c>
    </row>
    <row r="17" spans="1:15" x14ac:dyDescent="0.25">
      <c r="A17" s="22">
        <v>11</v>
      </c>
      <c r="B17" s="4"/>
      <c r="C17" s="4"/>
      <c r="D17" s="18" t="str">
        <f t="shared" si="4"/>
        <v/>
      </c>
      <c r="E17" s="22">
        <v>10</v>
      </c>
      <c r="F17" s="24" t="e">
        <f t="shared" si="2"/>
        <v>#N/A</v>
      </c>
      <c r="G17" s="24" t="str">
        <f t="shared" si="5"/>
        <v/>
      </c>
      <c r="H17" s="24" t="e">
        <f t="shared" si="3"/>
        <v>#N/A</v>
      </c>
      <c r="I17" s="24" t="e">
        <f t="shared" si="6"/>
        <v>#N/A</v>
      </c>
      <c r="J17" s="25" t="e">
        <f t="shared" si="0"/>
        <v>#N/A</v>
      </c>
      <c r="K17" s="25" t="e">
        <f t="shared" si="1"/>
        <v>#N/A</v>
      </c>
    </row>
    <row r="18" spans="1:15" x14ac:dyDescent="0.25">
      <c r="A18" s="22">
        <v>12</v>
      </c>
      <c r="B18" s="4"/>
      <c r="C18" s="4"/>
      <c r="D18" s="18" t="str">
        <f t="shared" si="4"/>
        <v/>
      </c>
      <c r="E18" s="22">
        <v>11</v>
      </c>
      <c r="F18" s="24" t="e">
        <f t="shared" si="2"/>
        <v>#N/A</v>
      </c>
      <c r="G18" s="24" t="str">
        <f t="shared" si="5"/>
        <v/>
      </c>
      <c r="H18" s="24" t="e">
        <f t="shared" si="3"/>
        <v>#N/A</v>
      </c>
      <c r="I18" s="24" t="e">
        <f t="shared" si="6"/>
        <v>#N/A</v>
      </c>
      <c r="J18" s="25" t="e">
        <f t="shared" si="0"/>
        <v>#N/A</v>
      </c>
      <c r="K18" s="25" t="e">
        <f t="shared" si="1"/>
        <v>#N/A</v>
      </c>
    </row>
    <row r="19" spans="1:15" x14ac:dyDescent="0.25">
      <c r="A19" s="22">
        <v>13</v>
      </c>
      <c r="B19" s="4"/>
      <c r="C19" s="4"/>
      <c r="D19" s="18" t="str">
        <f t="shared" si="4"/>
        <v/>
      </c>
      <c r="E19" s="22">
        <v>12</v>
      </c>
      <c r="F19" s="24" t="e">
        <f t="shared" si="2"/>
        <v>#N/A</v>
      </c>
      <c r="G19" s="24" t="str">
        <f t="shared" si="5"/>
        <v/>
      </c>
      <c r="H19" s="21" t="e">
        <f t="shared" si="3"/>
        <v>#N/A</v>
      </c>
      <c r="I19" s="24" t="e">
        <f t="shared" si="6"/>
        <v>#N/A</v>
      </c>
      <c r="J19" s="25" t="e">
        <f t="shared" si="0"/>
        <v>#N/A</v>
      </c>
      <c r="K19" s="25" t="e">
        <f t="shared" si="1"/>
        <v>#N/A</v>
      </c>
    </row>
    <row r="20" spans="1:15" x14ac:dyDescent="0.25">
      <c r="A20" s="22">
        <v>14</v>
      </c>
      <c r="B20" s="4"/>
      <c r="C20" s="4"/>
      <c r="D20" s="18" t="str">
        <f t="shared" si="4"/>
        <v/>
      </c>
      <c r="E20" s="22">
        <v>13</v>
      </c>
      <c r="F20" s="24" t="e">
        <f t="shared" si="2"/>
        <v>#N/A</v>
      </c>
      <c r="G20" s="24" t="str">
        <f t="shared" si="5"/>
        <v/>
      </c>
      <c r="H20" s="21" t="e">
        <f t="shared" si="3"/>
        <v>#N/A</v>
      </c>
      <c r="I20" s="24" t="e">
        <f t="shared" si="6"/>
        <v>#N/A</v>
      </c>
      <c r="J20" s="25" t="e">
        <f t="shared" si="0"/>
        <v>#N/A</v>
      </c>
      <c r="K20" s="25" t="e">
        <f t="shared" si="1"/>
        <v>#N/A</v>
      </c>
    </row>
    <row r="21" spans="1:15" x14ac:dyDescent="0.25">
      <c r="A21" s="22">
        <v>15</v>
      </c>
      <c r="B21" s="4"/>
      <c r="C21" s="4"/>
      <c r="D21" s="18" t="str">
        <f t="shared" si="4"/>
        <v/>
      </c>
      <c r="E21" s="22">
        <v>14</v>
      </c>
      <c r="F21" s="24" t="e">
        <f t="shared" si="2"/>
        <v>#N/A</v>
      </c>
      <c r="G21" s="24" t="str">
        <f t="shared" si="5"/>
        <v/>
      </c>
      <c r="H21" s="21" t="e">
        <f t="shared" si="3"/>
        <v>#N/A</v>
      </c>
      <c r="I21" s="24" t="e">
        <f t="shared" si="6"/>
        <v>#N/A</v>
      </c>
      <c r="J21" s="25" t="e">
        <f t="shared" si="0"/>
        <v>#N/A</v>
      </c>
      <c r="K21" s="25" t="e">
        <f t="shared" si="1"/>
        <v>#N/A</v>
      </c>
      <c r="O21" s="26"/>
    </row>
    <row r="22" spans="1:15" x14ac:dyDescent="0.25">
      <c r="A22" s="22">
        <v>16</v>
      </c>
      <c r="B22" s="4"/>
      <c r="C22" s="4"/>
      <c r="D22" s="18" t="str">
        <f t="shared" si="4"/>
        <v/>
      </c>
      <c r="E22" s="22">
        <v>15</v>
      </c>
      <c r="F22" s="24" t="e">
        <f t="shared" si="2"/>
        <v>#N/A</v>
      </c>
      <c r="G22" s="24" t="str">
        <f t="shared" si="5"/>
        <v/>
      </c>
      <c r="H22" s="21" t="e">
        <f t="shared" si="3"/>
        <v>#N/A</v>
      </c>
      <c r="I22" s="24" t="e">
        <f t="shared" si="6"/>
        <v>#N/A</v>
      </c>
      <c r="J22" s="25" t="e">
        <f t="shared" si="0"/>
        <v>#N/A</v>
      </c>
      <c r="K22" s="25" t="e">
        <f t="shared" si="1"/>
        <v>#N/A</v>
      </c>
    </row>
    <row r="23" spans="1:15" x14ac:dyDescent="0.25">
      <c r="A23" s="22">
        <v>17</v>
      </c>
      <c r="B23" s="4"/>
      <c r="C23" s="4"/>
      <c r="D23" s="18" t="str">
        <f t="shared" si="4"/>
        <v/>
      </c>
      <c r="E23" s="22">
        <v>16</v>
      </c>
      <c r="F23" s="24" t="e">
        <f t="shared" si="2"/>
        <v>#N/A</v>
      </c>
      <c r="G23" s="24" t="str">
        <f t="shared" si="5"/>
        <v/>
      </c>
      <c r="H23" s="21" t="e">
        <f t="shared" si="3"/>
        <v>#N/A</v>
      </c>
      <c r="I23" s="24" t="e">
        <f t="shared" si="6"/>
        <v>#N/A</v>
      </c>
      <c r="J23" s="25" t="e">
        <f t="shared" si="0"/>
        <v>#N/A</v>
      </c>
      <c r="K23" s="25" t="e">
        <f t="shared" si="1"/>
        <v>#N/A</v>
      </c>
    </row>
    <row r="24" spans="1:15" x14ac:dyDescent="0.25">
      <c r="A24" s="22">
        <v>18</v>
      </c>
      <c r="B24" s="4"/>
      <c r="C24" s="4"/>
      <c r="D24" s="18" t="str">
        <f t="shared" si="4"/>
        <v/>
      </c>
      <c r="E24" s="22">
        <v>17</v>
      </c>
      <c r="F24" s="24" t="e">
        <f t="shared" si="2"/>
        <v>#N/A</v>
      </c>
      <c r="G24" s="24" t="str">
        <f t="shared" si="5"/>
        <v/>
      </c>
      <c r="H24" s="21" t="e">
        <f t="shared" si="3"/>
        <v>#N/A</v>
      </c>
      <c r="I24" s="24" t="e">
        <f t="shared" si="6"/>
        <v>#N/A</v>
      </c>
      <c r="J24" s="25" t="e">
        <f t="shared" si="0"/>
        <v>#N/A</v>
      </c>
      <c r="K24" s="25" t="e">
        <f t="shared" si="1"/>
        <v>#N/A</v>
      </c>
    </row>
    <row r="25" spans="1:15" x14ac:dyDescent="0.25">
      <c r="A25" s="22">
        <v>19</v>
      </c>
      <c r="B25" s="4"/>
      <c r="C25" s="4"/>
      <c r="D25" s="18" t="str">
        <f t="shared" si="4"/>
        <v/>
      </c>
      <c r="E25" s="22">
        <v>18</v>
      </c>
      <c r="F25" s="24" t="e">
        <f t="shared" si="2"/>
        <v>#N/A</v>
      </c>
      <c r="G25" s="24" t="str">
        <f t="shared" si="5"/>
        <v/>
      </c>
      <c r="H25" s="21" t="e">
        <f t="shared" si="3"/>
        <v>#N/A</v>
      </c>
      <c r="I25" s="24" t="e">
        <f t="shared" si="6"/>
        <v>#N/A</v>
      </c>
      <c r="J25" s="25" t="e">
        <f t="shared" si="0"/>
        <v>#N/A</v>
      </c>
      <c r="K25" s="25" t="e">
        <f t="shared" si="1"/>
        <v>#N/A</v>
      </c>
    </row>
    <row r="26" spans="1:15" x14ac:dyDescent="0.25">
      <c r="A26" s="22">
        <v>20</v>
      </c>
      <c r="B26" s="4"/>
      <c r="C26" s="4"/>
      <c r="D26" s="18" t="str">
        <f t="shared" si="4"/>
        <v/>
      </c>
      <c r="E26" s="22">
        <v>19</v>
      </c>
      <c r="F26" s="24" t="e">
        <f t="shared" si="2"/>
        <v>#N/A</v>
      </c>
      <c r="G26" s="24" t="str">
        <f t="shared" si="5"/>
        <v/>
      </c>
      <c r="H26" s="21" t="e">
        <f t="shared" si="3"/>
        <v>#N/A</v>
      </c>
      <c r="I26" s="24" t="e">
        <f t="shared" si="6"/>
        <v>#N/A</v>
      </c>
      <c r="J26" s="25" t="e">
        <f t="shared" si="0"/>
        <v>#N/A</v>
      </c>
      <c r="K26" s="25" t="e">
        <f t="shared" si="1"/>
        <v>#N/A</v>
      </c>
    </row>
    <row r="27" spans="1:15" x14ac:dyDescent="0.25">
      <c r="A27" s="22">
        <v>21</v>
      </c>
      <c r="B27" s="4"/>
      <c r="C27" s="4"/>
      <c r="D27" s="18" t="str">
        <f t="shared" si="4"/>
        <v/>
      </c>
      <c r="E27" s="22">
        <v>20</v>
      </c>
      <c r="F27" s="24" t="e">
        <f t="shared" si="2"/>
        <v>#N/A</v>
      </c>
      <c r="G27" s="24" t="str">
        <f t="shared" si="5"/>
        <v/>
      </c>
      <c r="H27" s="21" t="e">
        <f t="shared" si="3"/>
        <v>#N/A</v>
      </c>
      <c r="I27" s="24" t="e">
        <f t="shared" si="6"/>
        <v>#N/A</v>
      </c>
      <c r="J27" s="25" t="e">
        <f t="shared" si="0"/>
        <v>#N/A</v>
      </c>
      <c r="K27" s="25" t="e">
        <f t="shared" si="1"/>
        <v>#N/A</v>
      </c>
    </row>
    <row r="28" spans="1:15" x14ac:dyDescent="0.25">
      <c r="A28" s="22">
        <v>22</v>
      </c>
      <c r="B28" s="4"/>
      <c r="C28" s="4"/>
      <c r="D28" s="18" t="str">
        <f t="shared" si="4"/>
        <v/>
      </c>
      <c r="E28" s="22">
        <v>21</v>
      </c>
      <c r="F28" s="24" t="e">
        <f t="shared" si="2"/>
        <v>#N/A</v>
      </c>
      <c r="G28" s="24" t="str">
        <f t="shared" si="5"/>
        <v/>
      </c>
      <c r="H28" s="21" t="e">
        <f t="shared" si="3"/>
        <v>#N/A</v>
      </c>
      <c r="I28" s="24" t="e">
        <f t="shared" si="6"/>
        <v>#N/A</v>
      </c>
      <c r="J28" s="25" t="e">
        <f t="shared" si="0"/>
        <v>#N/A</v>
      </c>
      <c r="K28" s="25" t="e">
        <f t="shared" si="1"/>
        <v>#N/A</v>
      </c>
    </row>
    <row r="29" spans="1:15" x14ac:dyDescent="0.25">
      <c r="A29" s="22">
        <v>23</v>
      </c>
      <c r="B29" s="4"/>
      <c r="C29" s="4"/>
      <c r="D29" s="18" t="str">
        <f t="shared" si="4"/>
        <v/>
      </c>
      <c r="E29" s="22">
        <v>22</v>
      </c>
      <c r="F29" s="24" t="e">
        <f t="shared" si="2"/>
        <v>#N/A</v>
      </c>
      <c r="G29" s="24" t="str">
        <f t="shared" si="5"/>
        <v/>
      </c>
      <c r="H29" s="21" t="e">
        <f t="shared" si="3"/>
        <v>#N/A</v>
      </c>
      <c r="I29" s="24" t="e">
        <f t="shared" si="6"/>
        <v>#N/A</v>
      </c>
      <c r="J29" s="25" t="e">
        <f t="shared" si="0"/>
        <v>#N/A</v>
      </c>
      <c r="K29" s="25" t="e">
        <f t="shared" si="1"/>
        <v>#N/A</v>
      </c>
    </row>
    <row r="30" spans="1:15" x14ac:dyDescent="0.25">
      <c r="A30" s="22">
        <v>24</v>
      </c>
      <c r="B30" s="4"/>
      <c r="C30" s="4"/>
      <c r="D30" s="18" t="str">
        <f t="shared" si="4"/>
        <v/>
      </c>
      <c r="E30" s="22">
        <v>23</v>
      </c>
      <c r="F30" s="24" t="e">
        <f t="shared" si="2"/>
        <v>#N/A</v>
      </c>
      <c r="G30" s="24" t="str">
        <f t="shared" si="5"/>
        <v/>
      </c>
      <c r="H30" s="21" t="e">
        <f t="shared" si="3"/>
        <v>#N/A</v>
      </c>
      <c r="I30" s="24" t="e">
        <f t="shared" si="6"/>
        <v>#N/A</v>
      </c>
      <c r="J30" s="25" t="e">
        <f t="shared" si="0"/>
        <v>#N/A</v>
      </c>
      <c r="K30" s="25" t="e">
        <f t="shared" si="1"/>
        <v>#N/A</v>
      </c>
    </row>
    <row r="31" spans="1:15" x14ac:dyDescent="0.25">
      <c r="A31" s="22">
        <v>25</v>
      </c>
      <c r="B31" s="4"/>
      <c r="C31" s="4"/>
      <c r="D31" s="18" t="str">
        <f t="shared" si="4"/>
        <v/>
      </c>
      <c r="E31" s="22">
        <v>24</v>
      </c>
      <c r="F31" s="24" t="e">
        <f t="shared" si="2"/>
        <v>#N/A</v>
      </c>
      <c r="G31" s="24" t="str">
        <f t="shared" si="5"/>
        <v/>
      </c>
      <c r="H31" s="21" t="e">
        <f t="shared" si="3"/>
        <v>#N/A</v>
      </c>
      <c r="I31" s="24" t="e">
        <f t="shared" si="6"/>
        <v>#N/A</v>
      </c>
      <c r="J31" s="25" t="e">
        <f t="shared" si="0"/>
        <v>#N/A</v>
      </c>
      <c r="K31" s="25" t="e">
        <f t="shared" si="1"/>
        <v>#N/A</v>
      </c>
    </row>
    <row r="32" spans="1:15" x14ac:dyDescent="0.25">
      <c r="A32" s="22">
        <v>26</v>
      </c>
      <c r="B32" s="4"/>
      <c r="C32" s="4"/>
      <c r="D32" s="18" t="str">
        <f t="shared" si="4"/>
        <v/>
      </c>
      <c r="E32" s="22">
        <v>25</v>
      </c>
      <c r="F32" s="24" t="e">
        <f t="shared" si="2"/>
        <v>#N/A</v>
      </c>
      <c r="G32" s="24" t="str">
        <f t="shared" si="5"/>
        <v/>
      </c>
      <c r="H32" s="21" t="e">
        <f t="shared" si="3"/>
        <v>#N/A</v>
      </c>
      <c r="I32" s="24" t="e">
        <f t="shared" si="6"/>
        <v>#N/A</v>
      </c>
      <c r="J32" s="25" t="e">
        <f t="shared" si="0"/>
        <v>#N/A</v>
      </c>
      <c r="K32" s="25" t="e">
        <f t="shared" si="1"/>
        <v>#N/A</v>
      </c>
    </row>
    <row r="33" spans="1:11" x14ac:dyDescent="0.25">
      <c r="A33" s="22">
        <v>27</v>
      </c>
      <c r="B33" s="4"/>
      <c r="C33" s="4"/>
      <c r="D33" s="18" t="str">
        <f t="shared" si="4"/>
        <v/>
      </c>
      <c r="E33" s="22">
        <v>26</v>
      </c>
      <c r="F33" s="24" t="e">
        <f t="shared" si="2"/>
        <v>#N/A</v>
      </c>
      <c r="G33" s="24" t="str">
        <f t="shared" si="5"/>
        <v/>
      </c>
      <c r="H33" s="21" t="e">
        <f t="shared" si="3"/>
        <v>#N/A</v>
      </c>
      <c r="I33" s="24" t="e">
        <f t="shared" si="6"/>
        <v>#N/A</v>
      </c>
      <c r="J33" s="25" t="e">
        <f t="shared" si="0"/>
        <v>#N/A</v>
      </c>
      <c r="K33" s="25" t="e">
        <f t="shared" si="1"/>
        <v>#N/A</v>
      </c>
    </row>
    <row r="34" spans="1:11" x14ac:dyDescent="0.25">
      <c r="A34" s="22">
        <v>28</v>
      </c>
      <c r="B34" s="4"/>
      <c r="C34" s="4"/>
      <c r="D34" s="18" t="str">
        <f t="shared" si="4"/>
        <v/>
      </c>
      <c r="E34" s="22">
        <v>27</v>
      </c>
      <c r="F34" s="24" t="e">
        <f t="shared" si="2"/>
        <v>#N/A</v>
      </c>
      <c r="G34" s="24" t="str">
        <f t="shared" si="5"/>
        <v/>
      </c>
      <c r="H34" s="21" t="e">
        <f t="shared" si="3"/>
        <v>#N/A</v>
      </c>
      <c r="I34" s="24" t="e">
        <f t="shared" si="6"/>
        <v>#N/A</v>
      </c>
      <c r="J34" s="25" t="e">
        <f t="shared" si="0"/>
        <v>#N/A</v>
      </c>
      <c r="K34" s="25" t="e">
        <f t="shared" si="1"/>
        <v>#N/A</v>
      </c>
    </row>
    <row r="35" spans="1:11" x14ac:dyDescent="0.25">
      <c r="A35" s="22">
        <v>29</v>
      </c>
      <c r="B35" s="4"/>
      <c r="C35" s="4"/>
      <c r="D35" s="18" t="str">
        <f t="shared" si="4"/>
        <v/>
      </c>
      <c r="E35" s="22">
        <v>28</v>
      </c>
      <c r="F35" s="24" t="e">
        <f t="shared" si="2"/>
        <v>#N/A</v>
      </c>
      <c r="G35" s="24" t="str">
        <f t="shared" si="5"/>
        <v/>
      </c>
      <c r="H35" s="21" t="e">
        <f t="shared" si="3"/>
        <v>#N/A</v>
      </c>
      <c r="I35" s="24" t="e">
        <f t="shared" si="6"/>
        <v>#N/A</v>
      </c>
      <c r="J35" s="25" t="e">
        <f t="shared" si="0"/>
        <v>#N/A</v>
      </c>
      <c r="K35" s="25" t="e">
        <f t="shared" si="1"/>
        <v>#N/A</v>
      </c>
    </row>
    <row r="36" spans="1:11" x14ac:dyDescent="0.25">
      <c r="A36" s="22">
        <v>30</v>
      </c>
      <c r="B36" s="4"/>
      <c r="C36" s="4"/>
      <c r="D36" s="18" t="str">
        <f t="shared" si="4"/>
        <v/>
      </c>
      <c r="E36" s="22">
        <v>29</v>
      </c>
      <c r="F36" s="24" t="e">
        <f t="shared" si="2"/>
        <v>#N/A</v>
      </c>
      <c r="G36" s="24" t="str">
        <f t="shared" si="5"/>
        <v/>
      </c>
      <c r="H36" s="21" t="e">
        <f t="shared" si="3"/>
        <v>#N/A</v>
      </c>
      <c r="I36" s="24" t="e">
        <f t="shared" si="6"/>
        <v>#N/A</v>
      </c>
      <c r="J36" s="25" t="e">
        <f t="shared" si="0"/>
        <v>#N/A</v>
      </c>
      <c r="K36" s="25" t="e">
        <f t="shared" si="1"/>
        <v>#N/A</v>
      </c>
    </row>
    <row r="37" spans="1:11" x14ac:dyDescent="0.25">
      <c r="B37" s="27" t="s">
        <v>18</v>
      </c>
      <c r="C37" s="31" t="str">
        <f>IF(COUNT(C7:C36)&lt;1,"",IF(ISERROR(MEDIAN(G8:G36)),"???",MEDIAN(G8:G36)*D3/100))</f>
        <v/>
      </c>
      <c r="D37" s="17" t="str">
        <f>IF(OR(ISBLANK(B36),ISBLANK(C36),ISBLANK(B37),ISBLANK(C37)),"",IF(ABS(H37)&gt;(D$3*I$6/100+I$6)*D$3/100,"X",""))</f>
        <v/>
      </c>
      <c r="F37" s="28" t="e">
        <f t="shared" si="2"/>
        <v>#N/A</v>
      </c>
      <c r="G37" s="28" t="str">
        <f t="shared" si="5"/>
        <v/>
      </c>
      <c r="H37" s="28" t="e">
        <f t="shared" si="3"/>
        <v>#N/A</v>
      </c>
      <c r="I37" s="28" t="e">
        <f t="shared" si="6"/>
        <v>#N/A</v>
      </c>
      <c r="J37" s="29" t="e">
        <f t="shared" si="0"/>
        <v>#N/A</v>
      </c>
      <c r="K37" s="29" t="e">
        <f t="shared" si="1"/>
        <v>#N/A</v>
      </c>
    </row>
  </sheetData>
  <sheetProtection sheet="1" objects="1" scenarios="1" selectLockedCells="1"/>
  <conditionalFormatting sqref="D3">
    <cfRule type="cellIs" dxfId="1" priority="2" operator="greaterThan">
      <formula>0</formula>
    </cfRule>
  </conditionalFormatting>
  <conditionalFormatting sqref="C37">
    <cfRule type="cellIs" dxfId="0" priority="1" operator="notBetween">
      <formula>-9E+299</formula>
      <formula>9E+299</formula>
    </cfRule>
  </conditionalFormatting>
  <pageMargins left="0.70866141732283472" right="0" top="0.78740157480314965" bottom="0.78740157480314965" header="0.31496062992125984" footer="0.31496062992125984"/>
  <pageSetup paperSize="9" scale="7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selection activeCell="G19" sqref="G19"/>
    </sheetView>
  </sheetViews>
  <sheetFormatPr baseColWidth="10" defaultRowHeight="14.25" customHeight="1" x14ac:dyDescent="0.25"/>
  <cols>
    <col min="1" max="1" width="5.85546875" style="36" bestFit="1" customWidth="1"/>
    <col min="2" max="6" width="12.7109375" customWidth="1"/>
    <col min="8" max="8" width="5.85546875" style="36" bestFit="1" customWidth="1"/>
    <col min="9" max="13" width="12.7109375" customWidth="1"/>
    <col min="15" max="15" width="5.85546875" style="36" bestFit="1" customWidth="1"/>
    <col min="16" max="20" width="12.7109375" customWidth="1"/>
    <col min="257" max="257" width="5.85546875" bestFit="1" customWidth="1"/>
    <col min="258" max="262" width="12.7109375" customWidth="1"/>
    <col min="264" max="264" width="5.85546875" bestFit="1" customWidth="1"/>
    <col min="265" max="269" width="12.7109375" customWidth="1"/>
    <col min="271" max="271" width="5.85546875" bestFit="1" customWidth="1"/>
    <col min="272" max="276" width="12.7109375" customWidth="1"/>
    <col min="513" max="513" width="5.85546875" bestFit="1" customWidth="1"/>
    <col min="514" max="518" width="12.7109375" customWidth="1"/>
    <col min="520" max="520" width="5.85546875" bestFit="1" customWidth="1"/>
    <col min="521" max="525" width="12.7109375" customWidth="1"/>
    <col min="527" max="527" width="5.85546875" bestFit="1" customWidth="1"/>
    <col min="528" max="532" width="12.7109375" customWidth="1"/>
    <col min="769" max="769" width="5.85546875" bestFit="1" customWidth="1"/>
    <col min="770" max="774" width="12.7109375" customWidth="1"/>
    <col min="776" max="776" width="5.85546875" bestFit="1" customWidth="1"/>
    <col min="777" max="781" width="12.7109375" customWidth="1"/>
    <col min="783" max="783" width="5.85546875" bestFit="1" customWidth="1"/>
    <col min="784" max="788" width="12.7109375" customWidth="1"/>
    <col min="1025" max="1025" width="5.85546875" bestFit="1" customWidth="1"/>
    <col min="1026" max="1030" width="12.7109375" customWidth="1"/>
    <col min="1032" max="1032" width="5.85546875" bestFit="1" customWidth="1"/>
    <col min="1033" max="1037" width="12.7109375" customWidth="1"/>
    <col min="1039" max="1039" width="5.85546875" bestFit="1" customWidth="1"/>
    <col min="1040" max="1044" width="12.7109375" customWidth="1"/>
    <col min="1281" max="1281" width="5.85546875" bestFit="1" customWidth="1"/>
    <col min="1282" max="1286" width="12.7109375" customWidth="1"/>
    <col min="1288" max="1288" width="5.85546875" bestFit="1" customWidth="1"/>
    <col min="1289" max="1293" width="12.7109375" customWidth="1"/>
    <col min="1295" max="1295" width="5.85546875" bestFit="1" customWidth="1"/>
    <col min="1296" max="1300" width="12.7109375" customWidth="1"/>
    <col min="1537" max="1537" width="5.85546875" bestFit="1" customWidth="1"/>
    <col min="1538" max="1542" width="12.7109375" customWidth="1"/>
    <col min="1544" max="1544" width="5.85546875" bestFit="1" customWidth="1"/>
    <col min="1545" max="1549" width="12.7109375" customWidth="1"/>
    <col min="1551" max="1551" width="5.85546875" bestFit="1" customWidth="1"/>
    <col min="1552" max="1556" width="12.7109375" customWidth="1"/>
    <col min="1793" max="1793" width="5.85546875" bestFit="1" customWidth="1"/>
    <col min="1794" max="1798" width="12.7109375" customWidth="1"/>
    <col min="1800" max="1800" width="5.85546875" bestFit="1" customWidth="1"/>
    <col min="1801" max="1805" width="12.7109375" customWidth="1"/>
    <col min="1807" max="1807" width="5.85546875" bestFit="1" customWidth="1"/>
    <col min="1808" max="1812" width="12.7109375" customWidth="1"/>
    <col min="2049" max="2049" width="5.85546875" bestFit="1" customWidth="1"/>
    <col min="2050" max="2054" width="12.7109375" customWidth="1"/>
    <col min="2056" max="2056" width="5.85546875" bestFit="1" customWidth="1"/>
    <col min="2057" max="2061" width="12.7109375" customWidth="1"/>
    <col min="2063" max="2063" width="5.85546875" bestFit="1" customWidth="1"/>
    <col min="2064" max="2068" width="12.7109375" customWidth="1"/>
    <col min="2305" max="2305" width="5.85546875" bestFit="1" customWidth="1"/>
    <col min="2306" max="2310" width="12.7109375" customWidth="1"/>
    <col min="2312" max="2312" width="5.85546875" bestFit="1" customWidth="1"/>
    <col min="2313" max="2317" width="12.7109375" customWidth="1"/>
    <col min="2319" max="2319" width="5.85546875" bestFit="1" customWidth="1"/>
    <col min="2320" max="2324" width="12.7109375" customWidth="1"/>
    <col min="2561" max="2561" width="5.85546875" bestFit="1" customWidth="1"/>
    <col min="2562" max="2566" width="12.7109375" customWidth="1"/>
    <col min="2568" max="2568" width="5.85546875" bestFit="1" customWidth="1"/>
    <col min="2569" max="2573" width="12.7109375" customWidth="1"/>
    <col min="2575" max="2575" width="5.85546875" bestFit="1" customWidth="1"/>
    <col min="2576" max="2580" width="12.7109375" customWidth="1"/>
    <col min="2817" max="2817" width="5.85546875" bestFit="1" customWidth="1"/>
    <col min="2818" max="2822" width="12.7109375" customWidth="1"/>
    <col min="2824" max="2824" width="5.85546875" bestFit="1" customWidth="1"/>
    <col min="2825" max="2829" width="12.7109375" customWidth="1"/>
    <col min="2831" max="2831" width="5.85546875" bestFit="1" customWidth="1"/>
    <col min="2832" max="2836" width="12.7109375" customWidth="1"/>
    <col min="3073" max="3073" width="5.85546875" bestFit="1" customWidth="1"/>
    <col min="3074" max="3078" width="12.7109375" customWidth="1"/>
    <col min="3080" max="3080" width="5.85546875" bestFit="1" customWidth="1"/>
    <col min="3081" max="3085" width="12.7109375" customWidth="1"/>
    <col min="3087" max="3087" width="5.85546875" bestFit="1" customWidth="1"/>
    <col min="3088" max="3092" width="12.7109375" customWidth="1"/>
    <col min="3329" max="3329" width="5.85546875" bestFit="1" customWidth="1"/>
    <col min="3330" max="3334" width="12.7109375" customWidth="1"/>
    <col min="3336" max="3336" width="5.85546875" bestFit="1" customWidth="1"/>
    <col min="3337" max="3341" width="12.7109375" customWidth="1"/>
    <col min="3343" max="3343" width="5.85546875" bestFit="1" customWidth="1"/>
    <col min="3344" max="3348" width="12.7109375" customWidth="1"/>
    <col min="3585" max="3585" width="5.85546875" bestFit="1" customWidth="1"/>
    <col min="3586" max="3590" width="12.7109375" customWidth="1"/>
    <col min="3592" max="3592" width="5.85546875" bestFit="1" customWidth="1"/>
    <col min="3593" max="3597" width="12.7109375" customWidth="1"/>
    <col min="3599" max="3599" width="5.85546875" bestFit="1" customWidth="1"/>
    <col min="3600" max="3604" width="12.7109375" customWidth="1"/>
    <col min="3841" max="3841" width="5.85546875" bestFit="1" customWidth="1"/>
    <col min="3842" max="3846" width="12.7109375" customWidth="1"/>
    <col min="3848" max="3848" width="5.85546875" bestFit="1" customWidth="1"/>
    <col min="3849" max="3853" width="12.7109375" customWidth="1"/>
    <col min="3855" max="3855" width="5.85546875" bestFit="1" customWidth="1"/>
    <col min="3856" max="3860" width="12.7109375" customWidth="1"/>
    <col min="4097" max="4097" width="5.85546875" bestFit="1" customWidth="1"/>
    <col min="4098" max="4102" width="12.7109375" customWidth="1"/>
    <col min="4104" max="4104" width="5.85546875" bestFit="1" customWidth="1"/>
    <col min="4105" max="4109" width="12.7109375" customWidth="1"/>
    <col min="4111" max="4111" width="5.85546875" bestFit="1" customWidth="1"/>
    <col min="4112" max="4116" width="12.7109375" customWidth="1"/>
    <col min="4353" max="4353" width="5.85546875" bestFit="1" customWidth="1"/>
    <col min="4354" max="4358" width="12.7109375" customWidth="1"/>
    <col min="4360" max="4360" width="5.85546875" bestFit="1" customWidth="1"/>
    <col min="4361" max="4365" width="12.7109375" customWidth="1"/>
    <col min="4367" max="4367" width="5.85546875" bestFit="1" customWidth="1"/>
    <col min="4368" max="4372" width="12.7109375" customWidth="1"/>
    <col min="4609" max="4609" width="5.85546875" bestFit="1" customWidth="1"/>
    <col min="4610" max="4614" width="12.7109375" customWidth="1"/>
    <col min="4616" max="4616" width="5.85546875" bestFit="1" customWidth="1"/>
    <col min="4617" max="4621" width="12.7109375" customWidth="1"/>
    <col min="4623" max="4623" width="5.85546875" bestFit="1" customWidth="1"/>
    <col min="4624" max="4628" width="12.7109375" customWidth="1"/>
    <col min="4865" max="4865" width="5.85546875" bestFit="1" customWidth="1"/>
    <col min="4866" max="4870" width="12.7109375" customWidth="1"/>
    <col min="4872" max="4872" width="5.85546875" bestFit="1" customWidth="1"/>
    <col min="4873" max="4877" width="12.7109375" customWidth="1"/>
    <col min="4879" max="4879" width="5.85546875" bestFit="1" customWidth="1"/>
    <col min="4880" max="4884" width="12.7109375" customWidth="1"/>
    <col min="5121" max="5121" width="5.85546875" bestFit="1" customWidth="1"/>
    <col min="5122" max="5126" width="12.7109375" customWidth="1"/>
    <col min="5128" max="5128" width="5.85546875" bestFit="1" customWidth="1"/>
    <col min="5129" max="5133" width="12.7109375" customWidth="1"/>
    <col min="5135" max="5135" width="5.85546875" bestFit="1" customWidth="1"/>
    <col min="5136" max="5140" width="12.7109375" customWidth="1"/>
    <col min="5377" max="5377" width="5.85546875" bestFit="1" customWidth="1"/>
    <col min="5378" max="5382" width="12.7109375" customWidth="1"/>
    <col min="5384" max="5384" width="5.85546875" bestFit="1" customWidth="1"/>
    <col min="5385" max="5389" width="12.7109375" customWidth="1"/>
    <col min="5391" max="5391" width="5.85546875" bestFit="1" customWidth="1"/>
    <col min="5392" max="5396" width="12.7109375" customWidth="1"/>
    <col min="5633" max="5633" width="5.85546875" bestFit="1" customWidth="1"/>
    <col min="5634" max="5638" width="12.7109375" customWidth="1"/>
    <col min="5640" max="5640" width="5.85546875" bestFit="1" customWidth="1"/>
    <col min="5641" max="5645" width="12.7109375" customWidth="1"/>
    <col min="5647" max="5647" width="5.85546875" bestFit="1" customWidth="1"/>
    <col min="5648" max="5652" width="12.7109375" customWidth="1"/>
    <col min="5889" max="5889" width="5.85546875" bestFit="1" customWidth="1"/>
    <col min="5890" max="5894" width="12.7109375" customWidth="1"/>
    <col min="5896" max="5896" width="5.85546875" bestFit="1" customWidth="1"/>
    <col min="5897" max="5901" width="12.7109375" customWidth="1"/>
    <col min="5903" max="5903" width="5.85546875" bestFit="1" customWidth="1"/>
    <col min="5904" max="5908" width="12.7109375" customWidth="1"/>
    <col min="6145" max="6145" width="5.85546875" bestFit="1" customWidth="1"/>
    <col min="6146" max="6150" width="12.7109375" customWidth="1"/>
    <col min="6152" max="6152" width="5.85546875" bestFit="1" customWidth="1"/>
    <col min="6153" max="6157" width="12.7109375" customWidth="1"/>
    <col min="6159" max="6159" width="5.85546875" bestFit="1" customWidth="1"/>
    <col min="6160" max="6164" width="12.7109375" customWidth="1"/>
    <col min="6401" max="6401" width="5.85546875" bestFit="1" customWidth="1"/>
    <col min="6402" max="6406" width="12.7109375" customWidth="1"/>
    <col min="6408" max="6408" width="5.85546875" bestFit="1" customWidth="1"/>
    <col min="6409" max="6413" width="12.7109375" customWidth="1"/>
    <col min="6415" max="6415" width="5.85546875" bestFit="1" customWidth="1"/>
    <col min="6416" max="6420" width="12.7109375" customWidth="1"/>
    <col min="6657" max="6657" width="5.85546875" bestFit="1" customWidth="1"/>
    <col min="6658" max="6662" width="12.7109375" customWidth="1"/>
    <col min="6664" max="6664" width="5.85546875" bestFit="1" customWidth="1"/>
    <col min="6665" max="6669" width="12.7109375" customWidth="1"/>
    <col min="6671" max="6671" width="5.85546875" bestFit="1" customWidth="1"/>
    <col min="6672" max="6676" width="12.7109375" customWidth="1"/>
    <col min="6913" max="6913" width="5.85546875" bestFit="1" customWidth="1"/>
    <col min="6914" max="6918" width="12.7109375" customWidth="1"/>
    <col min="6920" max="6920" width="5.85546875" bestFit="1" customWidth="1"/>
    <col min="6921" max="6925" width="12.7109375" customWidth="1"/>
    <col min="6927" max="6927" width="5.85546875" bestFit="1" customWidth="1"/>
    <col min="6928" max="6932" width="12.7109375" customWidth="1"/>
    <col min="7169" max="7169" width="5.85546875" bestFit="1" customWidth="1"/>
    <col min="7170" max="7174" width="12.7109375" customWidth="1"/>
    <col min="7176" max="7176" width="5.85546875" bestFit="1" customWidth="1"/>
    <col min="7177" max="7181" width="12.7109375" customWidth="1"/>
    <col min="7183" max="7183" width="5.85546875" bestFit="1" customWidth="1"/>
    <col min="7184" max="7188" width="12.7109375" customWidth="1"/>
    <col min="7425" max="7425" width="5.85546875" bestFit="1" customWidth="1"/>
    <col min="7426" max="7430" width="12.7109375" customWidth="1"/>
    <col min="7432" max="7432" width="5.85546875" bestFit="1" customWidth="1"/>
    <col min="7433" max="7437" width="12.7109375" customWidth="1"/>
    <col min="7439" max="7439" width="5.85546875" bestFit="1" customWidth="1"/>
    <col min="7440" max="7444" width="12.7109375" customWidth="1"/>
    <col min="7681" max="7681" width="5.85546875" bestFit="1" customWidth="1"/>
    <col min="7682" max="7686" width="12.7109375" customWidth="1"/>
    <col min="7688" max="7688" width="5.85546875" bestFit="1" customWidth="1"/>
    <col min="7689" max="7693" width="12.7109375" customWidth="1"/>
    <col min="7695" max="7695" width="5.85546875" bestFit="1" customWidth="1"/>
    <col min="7696" max="7700" width="12.7109375" customWidth="1"/>
    <col min="7937" max="7937" width="5.85546875" bestFit="1" customWidth="1"/>
    <col min="7938" max="7942" width="12.7109375" customWidth="1"/>
    <col min="7944" max="7944" width="5.85546875" bestFit="1" customWidth="1"/>
    <col min="7945" max="7949" width="12.7109375" customWidth="1"/>
    <col min="7951" max="7951" width="5.85546875" bestFit="1" customWidth="1"/>
    <col min="7952" max="7956" width="12.7109375" customWidth="1"/>
    <col min="8193" max="8193" width="5.85546875" bestFit="1" customWidth="1"/>
    <col min="8194" max="8198" width="12.7109375" customWidth="1"/>
    <col min="8200" max="8200" width="5.85546875" bestFit="1" customWidth="1"/>
    <col min="8201" max="8205" width="12.7109375" customWidth="1"/>
    <col min="8207" max="8207" width="5.85546875" bestFit="1" customWidth="1"/>
    <col min="8208" max="8212" width="12.7109375" customWidth="1"/>
    <col min="8449" max="8449" width="5.85546875" bestFit="1" customWidth="1"/>
    <col min="8450" max="8454" width="12.7109375" customWidth="1"/>
    <col min="8456" max="8456" width="5.85546875" bestFit="1" customWidth="1"/>
    <col min="8457" max="8461" width="12.7109375" customWidth="1"/>
    <col min="8463" max="8463" width="5.85546875" bestFit="1" customWidth="1"/>
    <col min="8464" max="8468" width="12.7109375" customWidth="1"/>
    <col min="8705" max="8705" width="5.85546875" bestFit="1" customWidth="1"/>
    <col min="8706" max="8710" width="12.7109375" customWidth="1"/>
    <col min="8712" max="8712" width="5.85546875" bestFit="1" customWidth="1"/>
    <col min="8713" max="8717" width="12.7109375" customWidth="1"/>
    <col min="8719" max="8719" width="5.85546875" bestFit="1" customWidth="1"/>
    <col min="8720" max="8724" width="12.7109375" customWidth="1"/>
    <col min="8961" max="8961" width="5.85546875" bestFit="1" customWidth="1"/>
    <col min="8962" max="8966" width="12.7109375" customWidth="1"/>
    <col min="8968" max="8968" width="5.85546875" bestFit="1" customWidth="1"/>
    <col min="8969" max="8973" width="12.7109375" customWidth="1"/>
    <col min="8975" max="8975" width="5.85546875" bestFit="1" customWidth="1"/>
    <col min="8976" max="8980" width="12.7109375" customWidth="1"/>
    <col min="9217" max="9217" width="5.85546875" bestFit="1" customWidth="1"/>
    <col min="9218" max="9222" width="12.7109375" customWidth="1"/>
    <col min="9224" max="9224" width="5.85546875" bestFit="1" customWidth="1"/>
    <col min="9225" max="9229" width="12.7109375" customWidth="1"/>
    <col min="9231" max="9231" width="5.85546875" bestFit="1" customWidth="1"/>
    <col min="9232" max="9236" width="12.7109375" customWidth="1"/>
    <col min="9473" max="9473" width="5.85546875" bestFit="1" customWidth="1"/>
    <col min="9474" max="9478" width="12.7109375" customWidth="1"/>
    <col min="9480" max="9480" width="5.85546875" bestFit="1" customWidth="1"/>
    <col min="9481" max="9485" width="12.7109375" customWidth="1"/>
    <col min="9487" max="9487" width="5.85546875" bestFit="1" customWidth="1"/>
    <col min="9488" max="9492" width="12.7109375" customWidth="1"/>
    <col min="9729" max="9729" width="5.85546875" bestFit="1" customWidth="1"/>
    <col min="9730" max="9734" width="12.7109375" customWidth="1"/>
    <col min="9736" max="9736" width="5.85546875" bestFit="1" customWidth="1"/>
    <col min="9737" max="9741" width="12.7109375" customWidth="1"/>
    <col min="9743" max="9743" width="5.85546875" bestFit="1" customWidth="1"/>
    <col min="9744" max="9748" width="12.7109375" customWidth="1"/>
    <col min="9985" max="9985" width="5.85546875" bestFit="1" customWidth="1"/>
    <col min="9986" max="9990" width="12.7109375" customWidth="1"/>
    <col min="9992" max="9992" width="5.85546875" bestFit="1" customWidth="1"/>
    <col min="9993" max="9997" width="12.7109375" customWidth="1"/>
    <col min="9999" max="9999" width="5.85546875" bestFit="1" customWidth="1"/>
    <col min="10000" max="10004" width="12.7109375" customWidth="1"/>
    <col min="10241" max="10241" width="5.85546875" bestFit="1" customWidth="1"/>
    <col min="10242" max="10246" width="12.7109375" customWidth="1"/>
    <col min="10248" max="10248" width="5.85546875" bestFit="1" customWidth="1"/>
    <col min="10249" max="10253" width="12.7109375" customWidth="1"/>
    <col min="10255" max="10255" width="5.85546875" bestFit="1" customWidth="1"/>
    <col min="10256" max="10260" width="12.7109375" customWidth="1"/>
    <col min="10497" max="10497" width="5.85546875" bestFit="1" customWidth="1"/>
    <col min="10498" max="10502" width="12.7109375" customWidth="1"/>
    <col min="10504" max="10504" width="5.85546875" bestFit="1" customWidth="1"/>
    <col min="10505" max="10509" width="12.7109375" customWidth="1"/>
    <col min="10511" max="10511" width="5.85546875" bestFit="1" customWidth="1"/>
    <col min="10512" max="10516" width="12.7109375" customWidth="1"/>
    <col min="10753" max="10753" width="5.85546875" bestFit="1" customWidth="1"/>
    <col min="10754" max="10758" width="12.7109375" customWidth="1"/>
    <col min="10760" max="10760" width="5.85546875" bestFit="1" customWidth="1"/>
    <col min="10761" max="10765" width="12.7109375" customWidth="1"/>
    <col min="10767" max="10767" width="5.85546875" bestFit="1" customWidth="1"/>
    <col min="10768" max="10772" width="12.7109375" customWidth="1"/>
    <col min="11009" max="11009" width="5.85546875" bestFit="1" customWidth="1"/>
    <col min="11010" max="11014" width="12.7109375" customWidth="1"/>
    <col min="11016" max="11016" width="5.85546875" bestFit="1" customWidth="1"/>
    <col min="11017" max="11021" width="12.7109375" customWidth="1"/>
    <col min="11023" max="11023" width="5.85546875" bestFit="1" customWidth="1"/>
    <col min="11024" max="11028" width="12.7109375" customWidth="1"/>
    <col min="11265" max="11265" width="5.85546875" bestFit="1" customWidth="1"/>
    <col min="11266" max="11270" width="12.7109375" customWidth="1"/>
    <col min="11272" max="11272" width="5.85546875" bestFit="1" customWidth="1"/>
    <col min="11273" max="11277" width="12.7109375" customWidth="1"/>
    <col min="11279" max="11279" width="5.85546875" bestFit="1" customWidth="1"/>
    <col min="11280" max="11284" width="12.7109375" customWidth="1"/>
    <col min="11521" max="11521" width="5.85546875" bestFit="1" customWidth="1"/>
    <col min="11522" max="11526" width="12.7109375" customWidth="1"/>
    <col min="11528" max="11528" width="5.85546875" bestFit="1" customWidth="1"/>
    <col min="11529" max="11533" width="12.7109375" customWidth="1"/>
    <col min="11535" max="11535" width="5.85546875" bestFit="1" customWidth="1"/>
    <col min="11536" max="11540" width="12.7109375" customWidth="1"/>
    <col min="11777" max="11777" width="5.85546875" bestFit="1" customWidth="1"/>
    <col min="11778" max="11782" width="12.7109375" customWidth="1"/>
    <col min="11784" max="11784" width="5.85546875" bestFit="1" customWidth="1"/>
    <col min="11785" max="11789" width="12.7109375" customWidth="1"/>
    <col min="11791" max="11791" width="5.85546875" bestFit="1" customWidth="1"/>
    <col min="11792" max="11796" width="12.7109375" customWidth="1"/>
    <col min="12033" max="12033" width="5.85546875" bestFit="1" customWidth="1"/>
    <col min="12034" max="12038" width="12.7109375" customWidth="1"/>
    <col min="12040" max="12040" width="5.85546875" bestFit="1" customWidth="1"/>
    <col min="12041" max="12045" width="12.7109375" customWidth="1"/>
    <col min="12047" max="12047" width="5.85546875" bestFit="1" customWidth="1"/>
    <col min="12048" max="12052" width="12.7109375" customWidth="1"/>
    <col min="12289" max="12289" width="5.85546875" bestFit="1" customWidth="1"/>
    <col min="12290" max="12294" width="12.7109375" customWidth="1"/>
    <col min="12296" max="12296" width="5.85546875" bestFit="1" customWidth="1"/>
    <col min="12297" max="12301" width="12.7109375" customWidth="1"/>
    <col min="12303" max="12303" width="5.85546875" bestFit="1" customWidth="1"/>
    <col min="12304" max="12308" width="12.7109375" customWidth="1"/>
    <col min="12545" max="12545" width="5.85546875" bestFit="1" customWidth="1"/>
    <col min="12546" max="12550" width="12.7109375" customWidth="1"/>
    <col min="12552" max="12552" width="5.85546875" bestFit="1" customWidth="1"/>
    <col min="12553" max="12557" width="12.7109375" customWidth="1"/>
    <col min="12559" max="12559" width="5.85546875" bestFit="1" customWidth="1"/>
    <col min="12560" max="12564" width="12.7109375" customWidth="1"/>
    <col min="12801" max="12801" width="5.85546875" bestFit="1" customWidth="1"/>
    <col min="12802" max="12806" width="12.7109375" customWidth="1"/>
    <col min="12808" max="12808" width="5.85546875" bestFit="1" customWidth="1"/>
    <col min="12809" max="12813" width="12.7109375" customWidth="1"/>
    <col min="12815" max="12815" width="5.85546875" bestFit="1" customWidth="1"/>
    <col min="12816" max="12820" width="12.7109375" customWidth="1"/>
    <col min="13057" max="13057" width="5.85546875" bestFit="1" customWidth="1"/>
    <col min="13058" max="13062" width="12.7109375" customWidth="1"/>
    <col min="13064" max="13064" width="5.85546875" bestFit="1" customWidth="1"/>
    <col min="13065" max="13069" width="12.7109375" customWidth="1"/>
    <col min="13071" max="13071" width="5.85546875" bestFit="1" customWidth="1"/>
    <col min="13072" max="13076" width="12.7109375" customWidth="1"/>
    <col min="13313" max="13313" width="5.85546875" bestFit="1" customWidth="1"/>
    <col min="13314" max="13318" width="12.7109375" customWidth="1"/>
    <col min="13320" max="13320" width="5.85546875" bestFit="1" customWidth="1"/>
    <col min="13321" max="13325" width="12.7109375" customWidth="1"/>
    <col min="13327" max="13327" width="5.85546875" bestFit="1" customWidth="1"/>
    <col min="13328" max="13332" width="12.7109375" customWidth="1"/>
    <col min="13569" max="13569" width="5.85546875" bestFit="1" customWidth="1"/>
    <col min="13570" max="13574" width="12.7109375" customWidth="1"/>
    <col min="13576" max="13576" width="5.85546875" bestFit="1" customWidth="1"/>
    <col min="13577" max="13581" width="12.7109375" customWidth="1"/>
    <col min="13583" max="13583" width="5.85546875" bestFit="1" customWidth="1"/>
    <col min="13584" max="13588" width="12.7109375" customWidth="1"/>
    <col min="13825" max="13825" width="5.85546875" bestFit="1" customWidth="1"/>
    <col min="13826" max="13830" width="12.7109375" customWidth="1"/>
    <col min="13832" max="13832" width="5.85546875" bestFit="1" customWidth="1"/>
    <col min="13833" max="13837" width="12.7109375" customWidth="1"/>
    <col min="13839" max="13839" width="5.85546875" bestFit="1" customWidth="1"/>
    <col min="13840" max="13844" width="12.7109375" customWidth="1"/>
    <col min="14081" max="14081" width="5.85546875" bestFit="1" customWidth="1"/>
    <col min="14082" max="14086" width="12.7109375" customWidth="1"/>
    <col min="14088" max="14088" width="5.85546875" bestFit="1" customWidth="1"/>
    <col min="14089" max="14093" width="12.7109375" customWidth="1"/>
    <col min="14095" max="14095" width="5.85546875" bestFit="1" customWidth="1"/>
    <col min="14096" max="14100" width="12.7109375" customWidth="1"/>
    <col min="14337" max="14337" width="5.85546875" bestFit="1" customWidth="1"/>
    <col min="14338" max="14342" width="12.7109375" customWidth="1"/>
    <col min="14344" max="14344" width="5.85546875" bestFit="1" customWidth="1"/>
    <col min="14345" max="14349" width="12.7109375" customWidth="1"/>
    <col min="14351" max="14351" width="5.85546875" bestFit="1" customWidth="1"/>
    <col min="14352" max="14356" width="12.7109375" customWidth="1"/>
    <col min="14593" max="14593" width="5.85546875" bestFit="1" customWidth="1"/>
    <col min="14594" max="14598" width="12.7109375" customWidth="1"/>
    <col min="14600" max="14600" width="5.85546875" bestFit="1" customWidth="1"/>
    <col min="14601" max="14605" width="12.7109375" customWidth="1"/>
    <col min="14607" max="14607" width="5.85546875" bestFit="1" customWidth="1"/>
    <col min="14608" max="14612" width="12.7109375" customWidth="1"/>
    <col min="14849" max="14849" width="5.85546875" bestFit="1" customWidth="1"/>
    <col min="14850" max="14854" width="12.7109375" customWidth="1"/>
    <col min="14856" max="14856" width="5.85546875" bestFit="1" customWidth="1"/>
    <col min="14857" max="14861" width="12.7109375" customWidth="1"/>
    <col min="14863" max="14863" width="5.85546875" bestFit="1" customWidth="1"/>
    <col min="14864" max="14868" width="12.7109375" customWidth="1"/>
    <col min="15105" max="15105" width="5.85546875" bestFit="1" customWidth="1"/>
    <col min="15106" max="15110" width="12.7109375" customWidth="1"/>
    <col min="15112" max="15112" width="5.85546875" bestFit="1" customWidth="1"/>
    <col min="15113" max="15117" width="12.7109375" customWidth="1"/>
    <col min="15119" max="15119" width="5.85546875" bestFit="1" customWidth="1"/>
    <col min="15120" max="15124" width="12.7109375" customWidth="1"/>
    <col min="15361" max="15361" width="5.85546875" bestFit="1" customWidth="1"/>
    <col min="15362" max="15366" width="12.7109375" customWidth="1"/>
    <col min="15368" max="15368" width="5.85546875" bestFit="1" customWidth="1"/>
    <col min="15369" max="15373" width="12.7109375" customWidth="1"/>
    <col min="15375" max="15375" width="5.85546875" bestFit="1" customWidth="1"/>
    <col min="15376" max="15380" width="12.7109375" customWidth="1"/>
    <col min="15617" max="15617" width="5.85546875" bestFit="1" customWidth="1"/>
    <col min="15618" max="15622" width="12.7109375" customWidth="1"/>
    <col min="15624" max="15624" width="5.85546875" bestFit="1" customWidth="1"/>
    <col min="15625" max="15629" width="12.7109375" customWidth="1"/>
    <col min="15631" max="15631" width="5.85546875" bestFit="1" customWidth="1"/>
    <col min="15632" max="15636" width="12.7109375" customWidth="1"/>
    <col min="15873" max="15873" width="5.85546875" bestFit="1" customWidth="1"/>
    <col min="15874" max="15878" width="12.7109375" customWidth="1"/>
    <col min="15880" max="15880" width="5.85546875" bestFit="1" customWidth="1"/>
    <col min="15881" max="15885" width="12.7109375" customWidth="1"/>
    <col min="15887" max="15887" width="5.85546875" bestFit="1" customWidth="1"/>
    <col min="15888" max="15892" width="12.7109375" customWidth="1"/>
    <col min="16129" max="16129" width="5.85546875" bestFit="1" customWidth="1"/>
    <col min="16130" max="16134" width="12.7109375" customWidth="1"/>
    <col min="16136" max="16136" width="5.85546875" bestFit="1" customWidth="1"/>
    <col min="16137" max="16141" width="12.7109375" customWidth="1"/>
    <col min="16143" max="16143" width="5.85546875" bestFit="1" customWidth="1"/>
    <col min="16144" max="16148" width="12.7109375" customWidth="1"/>
  </cols>
  <sheetData>
    <row r="1" spans="1:20" ht="18.75" x14ac:dyDescent="0.3">
      <c r="A1" s="32" t="s">
        <v>64</v>
      </c>
      <c r="H1"/>
      <c r="O1"/>
    </row>
    <row r="2" spans="1:20" s="35" customFormat="1" ht="13.5" customHeight="1" x14ac:dyDescent="0.25">
      <c r="A2" s="33" t="s">
        <v>33</v>
      </c>
      <c r="B2" s="34"/>
      <c r="C2" s="34"/>
      <c r="D2" s="34"/>
      <c r="E2" s="34"/>
      <c r="F2" s="34"/>
      <c r="H2" s="33" t="s">
        <v>34</v>
      </c>
      <c r="I2" s="34"/>
      <c r="J2" s="34"/>
      <c r="K2" s="34"/>
      <c r="L2" s="34"/>
      <c r="M2" s="34"/>
      <c r="O2" s="33" t="s">
        <v>35</v>
      </c>
      <c r="P2" s="34"/>
      <c r="Q2" s="34"/>
      <c r="R2" s="34"/>
      <c r="S2" s="34"/>
      <c r="T2" s="34"/>
    </row>
    <row r="3" spans="1:20" ht="13.5" customHeight="1" x14ac:dyDescent="0.25">
      <c r="B3" s="37" t="s">
        <v>36</v>
      </c>
      <c r="C3" s="37">
        <v>133.74</v>
      </c>
      <c r="D3" s="37"/>
      <c r="E3" s="37"/>
      <c r="I3" s="37" t="s">
        <v>36</v>
      </c>
      <c r="J3" s="37">
        <v>1299.2</v>
      </c>
      <c r="K3" s="37"/>
      <c r="L3" s="37"/>
      <c r="P3" s="37" t="s">
        <v>36</v>
      </c>
      <c r="Q3" s="37">
        <v>9.6205000000000005E-5</v>
      </c>
      <c r="R3" s="37"/>
      <c r="S3" s="37"/>
    </row>
    <row r="4" spans="1:20" ht="13.5" customHeight="1" x14ac:dyDescent="0.25">
      <c r="A4" s="38"/>
      <c r="B4" s="39" t="s">
        <v>37</v>
      </c>
      <c r="C4" s="39">
        <v>0.36470000000000002</v>
      </c>
      <c r="D4" s="39"/>
      <c r="E4" s="39"/>
      <c r="F4" s="40"/>
      <c r="H4" s="38"/>
      <c r="I4" s="39" t="s">
        <v>37</v>
      </c>
      <c r="J4" s="39">
        <v>2.7757999999999998</v>
      </c>
      <c r="K4" s="39"/>
      <c r="L4" s="39"/>
      <c r="M4" s="40"/>
      <c r="O4" s="38"/>
      <c r="P4" s="39" t="s">
        <v>37</v>
      </c>
      <c r="Q4" s="39">
        <v>-1.0475E-2</v>
      </c>
      <c r="R4" s="39"/>
      <c r="S4" s="39"/>
      <c r="T4" s="40"/>
    </row>
    <row r="5" spans="1:20" ht="13.5" customHeight="1" x14ac:dyDescent="0.25">
      <c r="A5" s="41" t="s">
        <v>38</v>
      </c>
      <c r="B5" s="42" t="s">
        <v>39</v>
      </c>
      <c r="C5" s="42" t="s">
        <v>40</v>
      </c>
      <c r="D5" s="42" t="s">
        <v>41</v>
      </c>
      <c r="E5" s="42" t="s">
        <v>42</v>
      </c>
      <c r="F5" s="40"/>
      <c r="H5" s="41" t="s">
        <v>38</v>
      </c>
      <c r="I5" s="42" t="s">
        <v>39</v>
      </c>
      <c r="J5" s="42" t="s">
        <v>40</v>
      </c>
      <c r="K5" s="42" t="s">
        <v>41</v>
      </c>
      <c r="L5" s="42" t="s">
        <v>42</v>
      </c>
      <c r="M5" s="40"/>
      <c r="O5" s="41" t="s">
        <v>38</v>
      </c>
      <c r="P5" s="42" t="s">
        <v>39</v>
      </c>
      <c r="Q5" s="42" t="s">
        <v>40</v>
      </c>
      <c r="R5" s="42" t="s">
        <v>41</v>
      </c>
      <c r="S5" s="42" t="s">
        <v>42</v>
      </c>
      <c r="T5" s="40"/>
    </row>
    <row r="6" spans="1:20" ht="13.5" customHeight="1" x14ac:dyDescent="0.25">
      <c r="A6" s="36">
        <v>1</v>
      </c>
      <c r="B6">
        <v>3.7000000000000002E-3</v>
      </c>
      <c r="C6">
        <v>0.66</v>
      </c>
      <c r="D6" s="43">
        <f>C$3*B6+C$4</f>
        <v>0.85953800000000014</v>
      </c>
      <c r="E6" s="44">
        <f>(D6-C6)/C6*100</f>
        <v>30.233030303030318</v>
      </c>
      <c r="H6" s="36">
        <v>1</v>
      </c>
      <c r="I6">
        <v>9.9000000000000008E-3</v>
      </c>
      <c r="J6">
        <v>13.21</v>
      </c>
      <c r="K6" s="43">
        <f>J$3*I6+J$4</f>
        <v>15.637880000000001</v>
      </c>
      <c r="L6" s="44">
        <f>(K6-J6)/J6*100</f>
        <v>18.37910673732021</v>
      </c>
      <c r="O6" s="36">
        <v>1</v>
      </c>
      <c r="P6">
        <v>5.0979999999999999</v>
      </c>
      <c r="Q6">
        <v>0</v>
      </c>
      <c r="R6" s="45">
        <f>Q$3*P6+Q$4</f>
        <v>-9.9845469099999994E-3</v>
      </c>
      <c r="S6" s="44" t="e">
        <f>(R6-Q6)/Q6*100</f>
        <v>#DIV/0!</v>
      </c>
    </row>
    <row r="7" spans="1:20" ht="13.5" customHeight="1" x14ac:dyDescent="0.25">
      <c r="A7" s="36">
        <v>2</v>
      </c>
      <c r="B7">
        <v>8.3999999999999995E-3</v>
      </c>
      <c r="C7">
        <v>1.32</v>
      </c>
      <c r="D7" s="43">
        <f t="shared" ref="D7:D17" si="0">C$3*B7+C$4</f>
        <v>1.488116</v>
      </c>
      <c r="E7" s="44">
        <f t="shared" ref="E7:E17" si="1">(D7-C7)/C7*100</f>
        <v>12.736060606060601</v>
      </c>
      <c r="H7" s="36">
        <v>2</v>
      </c>
      <c r="I7">
        <v>2.1600000000000001E-2</v>
      </c>
      <c r="J7">
        <v>26.39</v>
      </c>
      <c r="K7" s="43">
        <f t="shared" ref="K7:K17" si="2">J$3*I7+J$4</f>
        <v>30.838520000000003</v>
      </c>
      <c r="L7" s="44">
        <f t="shared" ref="L7:L17" si="3">(K7-J7)/J7*100</f>
        <v>16.856839712012135</v>
      </c>
      <c r="O7" s="36">
        <v>2</v>
      </c>
      <c r="P7">
        <v>18.353999999999999</v>
      </c>
      <c r="Q7">
        <v>1E-3</v>
      </c>
      <c r="R7" s="45">
        <f t="shared" ref="R7:R25" si="4">Q$3*P7+Q$4</f>
        <v>-8.7092534299999993E-3</v>
      </c>
      <c r="S7" s="44">
        <f t="shared" ref="S7:S25" si="5">(R7-Q7)/Q7*100</f>
        <v>-970.92534299999988</v>
      </c>
    </row>
    <row r="8" spans="1:20" ht="13.5" customHeight="1" x14ac:dyDescent="0.25">
      <c r="A8" s="36">
        <v>3</v>
      </c>
      <c r="B8">
        <v>1.8100000000000002E-2</v>
      </c>
      <c r="C8">
        <v>2.64</v>
      </c>
      <c r="D8" s="43">
        <f t="shared" si="0"/>
        <v>2.7853940000000006</v>
      </c>
      <c r="E8" s="44">
        <f t="shared" si="1"/>
        <v>5.5073484848485021</v>
      </c>
      <c r="H8" s="36">
        <v>3</v>
      </c>
      <c r="I8">
        <v>4.0099999999999997E-2</v>
      </c>
      <c r="J8">
        <v>52.78</v>
      </c>
      <c r="K8" s="43">
        <f t="shared" si="2"/>
        <v>54.873719999999992</v>
      </c>
      <c r="L8" s="44">
        <f t="shared" si="3"/>
        <v>3.9668813944675834</v>
      </c>
      <c r="O8" s="36">
        <v>3</v>
      </c>
      <c r="P8">
        <v>31.902000000000001</v>
      </c>
      <c r="Q8">
        <v>2E-3</v>
      </c>
      <c r="R8" s="45">
        <f t="shared" si="4"/>
        <v>-7.40586809E-3</v>
      </c>
      <c r="S8" s="44">
        <f t="shared" si="5"/>
        <v>-470.29340450000001</v>
      </c>
    </row>
    <row r="9" spans="1:20" ht="13.5" customHeight="1" x14ac:dyDescent="0.25">
      <c r="A9" s="36">
        <v>4</v>
      </c>
      <c r="B9">
        <v>3.6499999999999998E-2</v>
      </c>
      <c r="C9">
        <v>5.26</v>
      </c>
      <c r="D9" s="43">
        <f t="shared" si="0"/>
        <v>5.2462100000000005</v>
      </c>
      <c r="E9" s="44">
        <f t="shared" si="1"/>
        <v>-0.26216730038021491</v>
      </c>
      <c r="H9" s="36">
        <v>4</v>
      </c>
      <c r="I9">
        <v>8.1000000000000003E-2</v>
      </c>
      <c r="J9">
        <v>105.24</v>
      </c>
      <c r="K9" s="43">
        <f t="shared" si="2"/>
        <v>108.01100000000001</v>
      </c>
      <c r="L9" s="44">
        <f t="shared" si="3"/>
        <v>2.6330292664386308</v>
      </c>
      <c r="O9" s="36">
        <v>4</v>
      </c>
      <c r="P9">
        <v>58.981000000000002</v>
      </c>
      <c r="Q9">
        <v>5.0000000000000001E-3</v>
      </c>
      <c r="R9" s="45">
        <f t="shared" si="4"/>
        <v>-4.8007328949999997E-3</v>
      </c>
      <c r="S9" s="44">
        <f t="shared" si="5"/>
        <v>-196.0146579</v>
      </c>
    </row>
    <row r="10" spans="1:20" ht="13.5" customHeight="1" x14ac:dyDescent="0.25">
      <c r="A10" s="36">
        <v>5</v>
      </c>
      <c r="B10">
        <v>4.5900000000000003E-2</v>
      </c>
      <c r="C10">
        <v>6.58</v>
      </c>
      <c r="D10" s="43">
        <f t="shared" si="0"/>
        <v>6.5033660000000006</v>
      </c>
      <c r="E10" s="44">
        <f t="shared" si="1"/>
        <v>-1.164650455927043</v>
      </c>
      <c r="H10" s="36">
        <v>5</v>
      </c>
      <c r="I10">
        <v>0.1013</v>
      </c>
      <c r="J10">
        <v>131.63</v>
      </c>
      <c r="K10" s="43">
        <f t="shared" si="2"/>
        <v>134.38476</v>
      </c>
      <c r="L10" s="44">
        <f t="shared" si="3"/>
        <v>2.0928055914305284</v>
      </c>
      <c r="O10" s="36">
        <v>5</v>
      </c>
      <c r="P10">
        <v>115.087</v>
      </c>
      <c r="Q10">
        <v>0.01</v>
      </c>
      <c r="R10" s="45">
        <f t="shared" si="4"/>
        <v>5.9694483500000173E-4</v>
      </c>
      <c r="S10" s="44">
        <f t="shared" si="5"/>
        <v>-94.030551649999978</v>
      </c>
    </row>
    <row r="11" spans="1:20" ht="13.5" customHeight="1" x14ac:dyDescent="0.25">
      <c r="A11" s="36">
        <v>6</v>
      </c>
      <c r="B11">
        <v>5.5399999999999998E-2</v>
      </c>
      <c r="C11">
        <v>7.9</v>
      </c>
      <c r="D11" s="43">
        <f t="shared" si="0"/>
        <v>7.7738960000000006</v>
      </c>
      <c r="E11" s="44">
        <f t="shared" si="1"/>
        <v>-1.5962531645569589</v>
      </c>
      <c r="H11" s="36">
        <v>6</v>
      </c>
      <c r="I11">
        <v>0.1207</v>
      </c>
      <c r="J11">
        <v>158</v>
      </c>
      <c r="K11" s="43">
        <f t="shared" si="2"/>
        <v>159.58924000000002</v>
      </c>
      <c r="L11" s="44">
        <f t="shared" si="3"/>
        <v>1.0058481012658342</v>
      </c>
      <c r="O11" s="36">
        <v>6</v>
      </c>
      <c r="P11">
        <v>240.00200000000001</v>
      </c>
      <c r="Q11">
        <v>0.02</v>
      </c>
      <c r="R11" s="46">
        <f t="shared" si="4"/>
        <v>1.2614392410000003E-2</v>
      </c>
      <c r="S11" s="44">
        <f t="shared" si="5"/>
        <v>-36.92803794999999</v>
      </c>
    </row>
    <row r="12" spans="1:20" ht="13.5" customHeight="1" x14ac:dyDescent="0.25">
      <c r="A12" s="38">
        <v>7</v>
      </c>
      <c r="B12" s="40">
        <v>7.5200000000000003E-2</v>
      </c>
      <c r="C12" s="40">
        <v>10.6</v>
      </c>
      <c r="D12" s="47">
        <f t="shared" si="0"/>
        <v>10.421948</v>
      </c>
      <c r="E12" s="48">
        <f t="shared" si="1"/>
        <v>-1.6797358490565966</v>
      </c>
      <c r="F12" s="40"/>
      <c r="H12" s="36">
        <v>7</v>
      </c>
      <c r="I12">
        <v>0.15290000000000001</v>
      </c>
      <c r="J12">
        <v>212.08</v>
      </c>
      <c r="K12" s="43">
        <f t="shared" si="2"/>
        <v>201.42348000000001</v>
      </c>
      <c r="L12" s="44">
        <f t="shared" si="3"/>
        <v>-5.0247642399094685</v>
      </c>
      <c r="O12" s="36">
        <v>7</v>
      </c>
      <c r="P12">
        <v>571.75599999999997</v>
      </c>
      <c r="Q12">
        <v>0.05</v>
      </c>
      <c r="R12" s="46">
        <f t="shared" si="4"/>
        <v>4.4530785980000001E-2</v>
      </c>
      <c r="S12" s="44">
        <f t="shared" si="5"/>
        <v>-10.938428040000003</v>
      </c>
    </row>
    <row r="13" spans="1:20" ht="13.5" customHeight="1" x14ac:dyDescent="0.25">
      <c r="A13" s="36">
        <v>8</v>
      </c>
      <c r="B13">
        <v>0.1885</v>
      </c>
      <c r="C13">
        <v>26</v>
      </c>
      <c r="D13" s="43">
        <f t="shared" si="0"/>
        <v>25.57469</v>
      </c>
      <c r="E13" s="44">
        <f t="shared" si="1"/>
        <v>-1.635807692307691</v>
      </c>
      <c r="H13" s="36">
        <v>8</v>
      </c>
      <c r="I13">
        <v>0.39250000000000002</v>
      </c>
      <c r="J13">
        <v>520</v>
      </c>
      <c r="K13" s="43">
        <f t="shared" si="2"/>
        <v>512.71180000000004</v>
      </c>
      <c r="L13" s="44">
        <f t="shared" si="3"/>
        <v>-1.4015769230769155</v>
      </c>
      <c r="O13" s="36">
        <v>8</v>
      </c>
      <c r="P13">
        <v>1175.27</v>
      </c>
      <c r="Q13">
        <v>0.1</v>
      </c>
      <c r="R13" s="49">
        <f t="shared" si="4"/>
        <v>0.10259185035</v>
      </c>
      <c r="S13" s="44">
        <f t="shared" si="5"/>
        <v>2.5918503499999939</v>
      </c>
    </row>
    <row r="14" spans="1:20" ht="13.5" customHeight="1" x14ac:dyDescent="0.25">
      <c r="A14" s="38">
        <v>9</v>
      </c>
      <c r="B14" s="40">
        <v>0.33389999999999997</v>
      </c>
      <c r="C14" s="40">
        <v>44.71</v>
      </c>
      <c r="D14" s="47">
        <f t="shared" si="0"/>
        <v>45.020485999999998</v>
      </c>
      <c r="E14" s="48">
        <f t="shared" si="1"/>
        <v>0.69444419592931639</v>
      </c>
      <c r="F14" s="40"/>
      <c r="H14" s="36">
        <v>9</v>
      </c>
      <c r="I14">
        <v>0.68930000000000002</v>
      </c>
      <c r="J14">
        <v>894.14</v>
      </c>
      <c r="K14" s="43">
        <f t="shared" si="2"/>
        <v>898.31436000000008</v>
      </c>
      <c r="L14" s="44">
        <f t="shared" si="3"/>
        <v>0.46685753908784894</v>
      </c>
      <c r="O14" s="36">
        <v>9</v>
      </c>
      <c r="P14">
        <v>2215.3180000000002</v>
      </c>
      <c r="Q14">
        <v>0.2</v>
      </c>
      <c r="R14" s="49">
        <f t="shared" si="4"/>
        <v>0.20264966819000002</v>
      </c>
      <c r="S14" s="44">
        <f t="shared" si="5"/>
        <v>1.3248340950000048</v>
      </c>
    </row>
    <row r="15" spans="1:20" ht="13.5" customHeight="1" x14ac:dyDescent="0.25">
      <c r="A15" s="36">
        <v>10</v>
      </c>
      <c r="B15">
        <v>0.4884</v>
      </c>
      <c r="C15">
        <v>63.19</v>
      </c>
      <c r="D15" s="43">
        <f t="shared" si="0"/>
        <v>65.683316000000005</v>
      </c>
      <c r="E15" s="44">
        <f t="shared" si="1"/>
        <v>3.9457445798385935</v>
      </c>
      <c r="H15" s="36">
        <v>10</v>
      </c>
      <c r="I15">
        <v>0.96389999999999998</v>
      </c>
      <c r="J15">
        <v>1263.75</v>
      </c>
      <c r="K15" s="43">
        <f t="shared" si="2"/>
        <v>1255.0746799999999</v>
      </c>
      <c r="L15" s="44">
        <f t="shared" si="3"/>
        <v>-0.68647438180020226</v>
      </c>
      <c r="O15" s="36">
        <v>10</v>
      </c>
      <c r="P15">
        <v>5428.4059999999999</v>
      </c>
      <c r="Q15">
        <v>0.5</v>
      </c>
      <c r="R15" s="49">
        <f t="shared" si="4"/>
        <v>0.51176479922999996</v>
      </c>
      <c r="S15" s="44">
        <f t="shared" si="5"/>
        <v>2.3529598459999912</v>
      </c>
    </row>
    <row r="16" spans="1:20" ht="13.5" customHeight="1" x14ac:dyDescent="0.25">
      <c r="A16" s="36">
        <v>11</v>
      </c>
      <c r="B16">
        <v>0.65949999999999998</v>
      </c>
      <c r="C16">
        <v>82.18</v>
      </c>
      <c r="D16" s="43">
        <f t="shared" si="0"/>
        <v>88.566230000000004</v>
      </c>
      <c r="E16" s="44">
        <f t="shared" si="1"/>
        <v>7.7710270138719855</v>
      </c>
      <c r="H16" s="36">
        <v>11</v>
      </c>
      <c r="I16">
        <v>1.264</v>
      </c>
      <c r="J16">
        <v>1643.67</v>
      </c>
      <c r="K16" s="43">
        <f t="shared" si="2"/>
        <v>1644.9646</v>
      </c>
      <c r="L16" s="44">
        <f t="shared" si="3"/>
        <v>7.8762768682274775E-2</v>
      </c>
      <c r="O16" s="36">
        <v>11</v>
      </c>
      <c r="P16">
        <v>10493.018</v>
      </c>
      <c r="Q16">
        <v>1</v>
      </c>
      <c r="R16" s="43">
        <f t="shared" si="4"/>
        <v>0.99900579669000011</v>
      </c>
      <c r="S16" s="44">
        <f t="shared" si="5"/>
        <v>-9.9420330999988593E-2</v>
      </c>
    </row>
    <row r="17" spans="1:20" ht="13.5" customHeight="1" x14ac:dyDescent="0.25">
      <c r="A17" s="38">
        <v>12</v>
      </c>
      <c r="B17" s="40">
        <v>0.83830000000000005</v>
      </c>
      <c r="C17" s="40">
        <v>100</v>
      </c>
      <c r="D17" s="47">
        <f t="shared" si="0"/>
        <v>112.47894200000002</v>
      </c>
      <c r="E17" s="48">
        <f t="shared" si="1"/>
        <v>12.478942000000018</v>
      </c>
      <c r="F17" s="40"/>
      <c r="H17" s="38">
        <v>12</v>
      </c>
      <c r="I17" s="40">
        <v>1.5409999999999999</v>
      </c>
      <c r="J17" s="40">
        <v>2000</v>
      </c>
      <c r="K17" s="47">
        <f t="shared" si="2"/>
        <v>2004.8429999999998</v>
      </c>
      <c r="L17" s="48">
        <f t="shared" si="3"/>
        <v>0.24214999999999237</v>
      </c>
      <c r="M17" s="40"/>
      <c r="O17" s="36">
        <v>12</v>
      </c>
      <c r="P17">
        <v>21116.814999999999</v>
      </c>
      <c r="Q17">
        <v>2</v>
      </c>
      <c r="R17" s="43">
        <f t="shared" si="4"/>
        <v>2.021068187075</v>
      </c>
      <c r="S17" s="44">
        <f t="shared" si="5"/>
        <v>1.0534093537500011</v>
      </c>
    </row>
    <row r="18" spans="1:20" ht="13.5" customHeight="1" x14ac:dyDescent="0.25">
      <c r="O18" s="36">
        <v>13</v>
      </c>
      <c r="P18">
        <v>52377.748</v>
      </c>
      <c r="Q18">
        <v>5</v>
      </c>
      <c r="R18" s="43">
        <f t="shared" si="4"/>
        <v>5.0285262463400002</v>
      </c>
      <c r="S18" s="44">
        <f t="shared" si="5"/>
        <v>0.57052492680000455</v>
      </c>
    </row>
    <row r="19" spans="1:20" ht="13.5" customHeight="1" x14ac:dyDescent="0.25">
      <c r="B19" s="37" t="s">
        <v>43</v>
      </c>
      <c r="C19" s="50" t="s">
        <v>44</v>
      </c>
      <c r="D19" s="50" t="s">
        <v>45</v>
      </c>
      <c r="E19" s="50" t="s">
        <v>46</v>
      </c>
      <c r="I19" s="37" t="s">
        <v>43</v>
      </c>
      <c r="J19" s="50" t="s">
        <v>44</v>
      </c>
      <c r="K19" s="50"/>
      <c r="L19" s="50"/>
      <c r="O19" s="36">
        <v>14</v>
      </c>
      <c r="P19">
        <v>103557.31</v>
      </c>
      <c r="Q19">
        <v>10</v>
      </c>
      <c r="R19" s="43">
        <f t="shared" si="4"/>
        <v>9.95225600855</v>
      </c>
      <c r="S19" s="44">
        <f t="shared" si="5"/>
        <v>-0.47743991449999967</v>
      </c>
    </row>
    <row r="20" spans="1:20" ht="13.5" customHeight="1" x14ac:dyDescent="0.25">
      <c r="B20" s="51" t="s">
        <v>36</v>
      </c>
      <c r="C20" s="52">
        <v>121.87</v>
      </c>
      <c r="D20" s="53">
        <v>133.74</v>
      </c>
      <c r="E20" s="52">
        <v>139.5</v>
      </c>
      <c r="I20" s="51" t="s">
        <v>36</v>
      </c>
      <c r="J20" s="52">
        <v>1299.2</v>
      </c>
      <c r="K20" s="50"/>
      <c r="L20" s="36"/>
      <c r="O20" s="38">
        <v>15</v>
      </c>
      <c r="P20" s="40">
        <v>208147.696</v>
      </c>
      <c r="Q20" s="40">
        <v>20</v>
      </c>
      <c r="R20" s="47">
        <f t="shared" si="4"/>
        <v>20.014374093680001</v>
      </c>
      <c r="S20" s="48">
        <f t="shared" si="5"/>
        <v>7.1870468400003773E-2</v>
      </c>
      <c r="T20" s="40"/>
    </row>
    <row r="21" spans="1:20" ht="13.5" customHeight="1" x14ac:dyDescent="0.25">
      <c r="B21" s="39" t="s">
        <v>37</v>
      </c>
      <c r="C21" s="38">
        <v>1.3057000000000001</v>
      </c>
      <c r="D21" s="41">
        <v>0.36470000000000002</v>
      </c>
      <c r="E21" s="38">
        <v>0.1477</v>
      </c>
      <c r="I21" s="39" t="s">
        <v>37</v>
      </c>
      <c r="J21" s="38">
        <v>2.7757999999999998</v>
      </c>
      <c r="K21" s="50"/>
      <c r="L21" s="36"/>
      <c r="O21" s="36">
        <v>16</v>
      </c>
      <c r="P21">
        <v>526546.96</v>
      </c>
      <c r="Q21">
        <v>50</v>
      </c>
      <c r="R21" s="43">
        <f t="shared" si="4"/>
        <v>50.645975286800002</v>
      </c>
      <c r="S21" s="44">
        <f t="shared" si="5"/>
        <v>1.2919505736000048</v>
      </c>
    </row>
    <row r="22" spans="1:20" ht="13.5" customHeight="1" x14ac:dyDescent="0.25">
      <c r="C22" s="50" t="s">
        <v>47</v>
      </c>
      <c r="D22" s="50" t="s">
        <v>47</v>
      </c>
      <c r="E22" s="50" t="s">
        <v>48</v>
      </c>
      <c r="J22" s="50" t="s">
        <v>48</v>
      </c>
      <c r="K22" s="50"/>
      <c r="L22" s="50"/>
      <c r="O22" s="36">
        <v>17</v>
      </c>
      <c r="P22">
        <v>985063.85800000001</v>
      </c>
      <c r="Q22">
        <v>100</v>
      </c>
      <c r="R22" s="43">
        <f t="shared" si="4"/>
        <v>94.75759345889</v>
      </c>
      <c r="S22" s="44">
        <f t="shared" si="5"/>
        <v>-5.2424065411100003</v>
      </c>
    </row>
    <row r="23" spans="1:20" ht="13.5" customHeight="1" x14ac:dyDescent="0.25">
      <c r="C23" s="36"/>
      <c r="D23" s="50" t="s">
        <v>49</v>
      </c>
      <c r="E23" s="36"/>
      <c r="J23" s="36"/>
      <c r="K23" s="50"/>
      <c r="L23" s="36"/>
      <c r="O23" s="36">
        <v>18</v>
      </c>
      <c r="P23">
        <v>1991256.2139999999</v>
      </c>
      <c r="Q23">
        <v>200</v>
      </c>
      <c r="R23" s="43">
        <f t="shared" si="4"/>
        <v>191.55832906786998</v>
      </c>
      <c r="S23" s="44">
        <f t="shared" si="5"/>
        <v>-4.2208354660650116</v>
      </c>
    </row>
    <row r="24" spans="1:20" ht="13.5" customHeight="1" x14ac:dyDescent="0.25">
      <c r="C24" s="36"/>
      <c r="D24" s="50" t="s">
        <v>50</v>
      </c>
      <c r="E24" s="36"/>
      <c r="J24" s="36"/>
      <c r="K24" s="50"/>
      <c r="L24" s="36"/>
      <c r="O24" s="38">
        <v>19</v>
      </c>
      <c r="P24" s="40">
        <v>5000710.523</v>
      </c>
      <c r="Q24" s="40">
        <v>500</v>
      </c>
      <c r="R24" s="47">
        <f t="shared" si="4"/>
        <v>481.08288086521503</v>
      </c>
      <c r="S24" s="48">
        <f t="shared" si="5"/>
        <v>-3.7834238269569935</v>
      </c>
      <c r="T24" s="40"/>
    </row>
    <row r="25" spans="1:20" ht="13.5" customHeight="1" x14ac:dyDescent="0.25">
      <c r="C25" s="36"/>
      <c r="D25" s="36"/>
      <c r="E25" s="36"/>
      <c r="J25" s="36"/>
      <c r="K25" s="36"/>
      <c r="L25" s="36"/>
      <c r="O25" s="38">
        <v>20</v>
      </c>
      <c r="P25" s="40">
        <v>9780870.5869999994</v>
      </c>
      <c r="Q25" s="40">
        <v>1000</v>
      </c>
      <c r="R25" s="47">
        <f t="shared" si="4"/>
        <v>940.95817982233496</v>
      </c>
      <c r="S25" s="48">
        <f t="shared" si="5"/>
        <v>-5.9041820177665043</v>
      </c>
      <c r="T25" s="40"/>
    </row>
    <row r="26" spans="1:20" ht="13.5" customHeight="1" x14ac:dyDescent="0.25">
      <c r="C26" s="36"/>
      <c r="D26" s="36"/>
      <c r="E26" s="36"/>
      <c r="J26" s="36"/>
      <c r="K26" s="36"/>
      <c r="L26" s="36"/>
    </row>
    <row r="27" spans="1:20" ht="13.5" customHeight="1" x14ac:dyDescent="0.25">
      <c r="C27" s="36"/>
      <c r="D27" s="36"/>
      <c r="E27" s="36"/>
      <c r="J27" s="36"/>
      <c r="K27" s="36"/>
      <c r="L27" s="36"/>
      <c r="P27" s="37" t="s">
        <v>43</v>
      </c>
      <c r="Q27" s="54" t="s">
        <v>44</v>
      </c>
      <c r="R27" s="54" t="s">
        <v>51</v>
      </c>
      <c r="S27" s="54" t="s">
        <v>52</v>
      </c>
      <c r="T27" s="54" t="s">
        <v>53</v>
      </c>
    </row>
    <row r="28" spans="1:20" ht="13.5" customHeight="1" x14ac:dyDescent="0.25">
      <c r="C28" s="37"/>
      <c r="J28" s="37"/>
      <c r="P28" s="51" t="s">
        <v>36</v>
      </c>
      <c r="Q28" s="55">
        <v>1.0183000000000001E-4</v>
      </c>
      <c r="R28" s="55">
        <v>1.0009E-4</v>
      </c>
      <c r="S28" s="55">
        <v>9.6187999999999995E-5</v>
      </c>
      <c r="T28" s="55">
        <v>9.6205000000000005E-5</v>
      </c>
    </row>
    <row r="29" spans="1:20" ht="13.5" customHeight="1" x14ac:dyDescent="0.25">
      <c r="P29" s="39" t="s">
        <v>37</v>
      </c>
      <c r="Q29" s="34">
        <v>-0.71214999999999995</v>
      </c>
      <c r="R29" s="56">
        <v>-0.14774999999999999</v>
      </c>
      <c r="S29" s="56">
        <v>-8.0935E-3</v>
      </c>
      <c r="T29" s="56">
        <v>-1.0475E-2</v>
      </c>
    </row>
    <row r="30" spans="1:20" ht="13.5" customHeight="1" x14ac:dyDescent="0.25">
      <c r="Q30" s="54" t="s">
        <v>47</v>
      </c>
      <c r="R30" s="54" t="s">
        <v>48</v>
      </c>
      <c r="S30" s="54" t="s">
        <v>48</v>
      </c>
      <c r="T30" s="54" t="s">
        <v>48</v>
      </c>
    </row>
    <row r="31" spans="1:20" ht="13.5" customHeight="1" x14ac:dyDescent="0.25">
      <c r="Q31" s="35"/>
      <c r="R31" s="54" t="s">
        <v>54</v>
      </c>
      <c r="S31" s="54" t="s">
        <v>55</v>
      </c>
      <c r="T31" s="35"/>
    </row>
    <row r="32" spans="1:20" ht="13.5" customHeight="1" x14ac:dyDescent="0.25">
      <c r="Q32" s="35"/>
      <c r="R32" s="57" t="s">
        <v>56</v>
      </c>
      <c r="S32" s="35"/>
      <c r="T32" s="35"/>
    </row>
    <row r="33" spans="1:20" ht="13.5" customHeight="1" x14ac:dyDescent="0.25">
      <c r="A33"/>
      <c r="H33"/>
      <c r="O33"/>
      <c r="Q33" s="35"/>
      <c r="R33" s="54" t="s">
        <v>57</v>
      </c>
      <c r="S33" s="54" t="s">
        <v>57</v>
      </c>
      <c r="T33" s="54" t="s">
        <v>58</v>
      </c>
    </row>
    <row r="34" spans="1:20" ht="13.5" customHeight="1" x14ac:dyDescent="0.25">
      <c r="A34"/>
      <c r="H34"/>
      <c r="O34"/>
      <c r="Q34" s="35"/>
      <c r="R34" s="54" t="s">
        <v>59</v>
      </c>
      <c r="S34" s="54" t="s">
        <v>60</v>
      </c>
      <c r="T34" s="54" t="s">
        <v>60</v>
      </c>
    </row>
    <row r="35" spans="1:20" ht="13.5" customHeight="1" x14ac:dyDescent="0.25">
      <c r="A35"/>
      <c r="H35"/>
      <c r="O35"/>
      <c r="Q35" s="35"/>
      <c r="R35" s="35"/>
      <c r="S35" s="58" t="s">
        <v>61</v>
      </c>
      <c r="T35" s="35"/>
    </row>
    <row r="36" spans="1:20" ht="13.5" customHeight="1" x14ac:dyDescent="0.25">
      <c r="A36"/>
      <c r="H36"/>
      <c r="O36"/>
      <c r="Q36" s="54"/>
      <c r="R36" s="59" t="s">
        <v>62</v>
      </c>
      <c r="S36" s="58">
        <v>9.6090999999999999E-5</v>
      </c>
      <c r="T36" s="35"/>
    </row>
    <row r="37" spans="1:20" ht="13.5" customHeight="1" x14ac:dyDescent="0.25">
      <c r="Q37" s="35"/>
      <c r="R37" s="59" t="s">
        <v>63</v>
      </c>
      <c r="S37" s="58">
        <v>-9.3675000000000008E-3</v>
      </c>
      <c r="T37" s="35"/>
    </row>
    <row r="38" spans="1:20" ht="13.5" customHeight="1" x14ac:dyDescent="0.25"/>
    <row r="39" spans="1:20" ht="13.5" customHeight="1" x14ac:dyDescent="0.25"/>
    <row r="40" spans="1:20" ht="13.5" customHeight="1" x14ac:dyDescent="0.25"/>
    <row r="41" spans="1:20" ht="13.5" customHeight="1" x14ac:dyDescent="0.25"/>
    <row r="42" spans="1:20" ht="13.5" customHeight="1" x14ac:dyDescent="0.25"/>
    <row r="43" spans="1:20" ht="13.5" customHeight="1" x14ac:dyDescent="0.25"/>
    <row r="44" spans="1:20" ht="13.5" customHeight="1" x14ac:dyDescent="0.25"/>
    <row r="45" spans="1:20" ht="13.5" customHeight="1" x14ac:dyDescent="0.25"/>
    <row r="46" spans="1:20" ht="13.5" customHeight="1" x14ac:dyDescent="0.25"/>
    <row r="47" spans="1:20" ht="13.5" customHeight="1" x14ac:dyDescent="0.25"/>
  </sheetData>
  <sheetProtection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workbookViewId="0"/>
  </sheetViews>
  <sheetFormatPr baseColWidth="10" defaultRowHeight="12.75" customHeight="1" x14ac:dyDescent="0.25"/>
  <cols>
    <col min="1" max="1" width="3.7109375" customWidth="1"/>
    <col min="2" max="3" width="13.7109375" customWidth="1"/>
    <col min="4" max="5" width="15.7109375" customWidth="1"/>
    <col min="8" max="9" width="6.7109375" customWidth="1"/>
    <col min="10" max="11" width="13.7109375" customWidth="1"/>
    <col min="12" max="13" width="15.7109375" customWidth="1"/>
  </cols>
  <sheetData>
    <row r="1" spans="1:15" ht="12.75" customHeight="1" x14ac:dyDescent="0.25">
      <c r="B1" t="s">
        <v>6</v>
      </c>
    </row>
    <row r="3" spans="1:15" ht="12.75" customHeight="1" x14ac:dyDescent="0.25">
      <c r="B3" s="5" t="s">
        <v>7</v>
      </c>
      <c r="H3" s="13"/>
      <c r="J3" s="5" t="s">
        <v>31</v>
      </c>
    </row>
    <row r="4" spans="1:15" ht="12.75" customHeight="1" x14ac:dyDescent="0.25">
      <c r="B4" s="5" t="s">
        <v>12</v>
      </c>
      <c r="H4" s="13"/>
      <c r="J4" s="5" t="s">
        <v>12</v>
      </c>
    </row>
    <row r="5" spans="1:15" ht="12.75" customHeight="1" x14ac:dyDescent="0.25">
      <c r="B5" s="5"/>
      <c r="H5" s="13"/>
      <c r="J5" s="5"/>
    </row>
    <row r="6" spans="1:15" ht="12.75" customHeight="1" x14ac:dyDescent="0.25">
      <c r="B6" s="5" t="s">
        <v>8</v>
      </c>
      <c r="D6" s="12" t="s">
        <v>24</v>
      </c>
      <c r="E6" s="12"/>
      <c r="H6" s="13"/>
      <c r="J6" s="14"/>
      <c r="K6" s="9" t="s">
        <v>27</v>
      </c>
      <c r="L6" s="12" t="s">
        <v>24</v>
      </c>
      <c r="M6" s="12"/>
    </row>
    <row r="7" spans="1:15" ht="12.75" customHeight="1" x14ac:dyDescent="0.25">
      <c r="B7" s="9" t="s">
        <v>23</v>
      </c>
      <c r="C7" s="9" t="s">
        <v>10</v>
      </c>
      <c r="D7" s="9" t="s">
        <v>19</v>
      </c>
      <c r="E7" s="9" t="s">
        <v>20</v>
      </c>
      <c r="F7" s="9" t="s">
        <v>21</v>
      </c>
      <c r="G7" s="9" t="s">
        <v>22</v>
      </c>
      <c r="H7" s="13"/>
      <c r="J7" s="9" t="s">
        <v>26</v>
      </c>
      <c r="K7" s="9" t="s">
        <v>25</v>
      </c>
      <c r="L7" s="9" t="s">
        <v>19</v>
      </c>
      <c r="M7" s="9" t="s">
        <v>20</v>
      </c>
      <c r="N7" s="9" t="s">
        <v>21</v>
      </c>
      <c r="O7" s="9" t="s">
        <v>22</v>
      </c>
    </row>
    <row r="8" spans="1:15" ht="12.75" customHeight="1" x14ac:dyDescent="0.25">
      <c r="A8">
        <v>0</v>
      </c>
      <c r="B8" s="10">
        <v>3.7000000000000002E-3</v>
      </c>
      <c r="C8" s="10">
        <v>0.66</v>
      </c>
      <c r="D8" s="9" t="s">
        <v>13</v>
      </c>
      <c r="E8" s="9" t="s">
        <v>13</v>
      </c>
      <c r="F8" s="9" t="s">
        <v>13</v>
      </c>
      <c r="H8" s="13"/>
      <c r="I8">
        <v>0</v>
      </c>
      <c r="J8" s="10">
        <v>5.0979999999999999</v>
      </c>
      <c r="K8" s="10">
        <v>0</v>
      </c>
      <c r="L8" s="9" t="s">
        <v>13</v>
      </c>
      <c r="M8" s="9" t="s">
        <v>13</v>
      </c>
      <c r="N8" s="9" t="s">
        <v>13</v>
      </c>
    </row>
    <row r="9" spans="1:15" ht="12.75" customHeight="1" x14ac:dyDescent="0.25">
      <c r="A9">
        <v>1</v>
      </c>
      <c r="B9" s="10">
        <v>8.3999999999999995E-3</v>
      </c>
      <c r="C9" s="10">
        <v>1.32</v>
      </c>
      <c r="D9">
        <v>-2.272727272727296E-4</v>
      </c>
      <c r="E9">
        <v>-2.272727272727296E-4</v>
      </c>
      <c r="F9" s="9">
        <f>ROUND(D9-E9,10)</f>
        <v>0</v>
      </c>
      <c r="G9" s="9" t="str">
        <f>IF(F9=0,"OK","nicht OK")</f>
        <v>OK</v>
      </c>
      <c r="H9" s="13"/>
      <c r="I9">
        <v>1</v>
      </c>
      <c r="J9" s="10">
        <v>18.353999999999999</v>
      </c>
      <c r="K9" s="10">
        <v>1E-3</v>
      </c>
      <c r="L9">
        <v>2796.9614000000001</v>
      </c>
      <c r="M9">
        <v>2796.961400000002</v>
      </c>
      <c r="N9" s="9">
        <f>ROUND(L9-M9,10)</f>
        <v>0</v>
      </c>
      <c r="O9" s="9" t="str">
        <f>IF(N9=0,"OK","nicht OK")</f>
        <v>OK</v>
      </c>
    </row>
    <row r="10" spans="1:15" ht="12.75" customHeight="1" x14ac:dyDescent="0.25">
      <c r="A10">
        <v>2</v>
      </c>
      <c r="B10" s="10">
        <v>1.8100000000000002E-2</v>
      </c>
      <c r="C10" s="10">
        <v>2.64</v>
      </c>
      <c r="D10">
        <v>0</v>
      </c>
      <c r="E10">
        <v>0</v>
      </c>
      <c r="F10" s="9">
        <f t="shared" ref="F10:F20" si="0">ROUND(D10-E10,10)</f>
        <v>0</v>
      </c>
      <c r="G10" s="9" t="str">
        <f t="shared" ref="G10:G21" si="1">IF(F10=0,"OK","nicht OK")</f>
        <v>OK</v>
      </c>
      <c r="H10" s="13"/>
      <c r="I10">
        <v>2</v>
      </c>
      <c r="J10" s="10">
        <v>31.902000000000001</v>
      </c>
      <c r="K10" s="10">
        <v>2E-3</v>
      </c>
      <c r="L10">
        <v>3088.961400000002</v>
      </c>
      <c r="M10">
        <v>3088.9614000000038</v>
      </c>
      <c r="N10" s="9">
        <f t="shared" ref="N10:N28" si="2">ROUND(L10-M10,10)</f>
        <v>0</v>
      </c>
      <c r="O10" s="9" t="str">
        <f t="shared" ref="O10:O29" si="3">IF(N10=0,"OK","nicht OK")</f>
        <v>OK</v>
      </c>
    </row>
    <row r="11" spans="1:15" ht="12.75" customHeight="1" x14ac:dyDescent="0.25">
      <c r="A11">
        <v>3</v>
      </c>
      <c r="B11" s="10">
        <v>3.6499999999999998E-2</v>
      </c>
      <c r="C11" s="10">
        <v>5.26</v>
      </c>
      <c r="D11">
        <v>-3.2558408512607141E-4</v>
      </c>
      <c r="E11">
        <v>-3.2558408512607141E-4</v>
      </c>
      <c r="F11" s="9">
        <f t="shared" si="0"/>
        <v>0</v>
      </c>
      <c r="G11" s="9" t="str">
        <f t="shared" si="1"/>
        <v>OK</v>
      </c>
      <c r="H11" s="13"/>
      <c r="I11">
        <v>3</v>
      </c>
      <c r="J11" s="10">
        <v>58.981000000000002</v>
      </c>
      <c r="K11" s="10">
        <v>5.0000000000000001E-3</v>
      </c>
      <c r="L11">
        <v>-1432.7052666666659</v>
      </c>
      <c r="M11">
        <v>-1432.7052666666659</v>
      </c>
      <c r="N11" s="9">
        <f t="shared" si="2"/>
        <v>0</v>
      </c>
      <c r="O11" s="9" t="str">
        <f t="shared" si="3"/>
        <v>OK</v>
      </c>
    </row>
    <row r="12" spans="1:15" ht="12.75" customHeight="1" x14ac:dyDescent="0.25">
      <c r="A12">
        <v>4</v>
      </c>
      <c r="B12" s="10">
        <v>4.5900000000000003E-2</v>
      </c>
      <c r="C12" s="10">
        <v>6.58</v>
      </c>
      <c r="D12">
        <v>-2.2727272727272613E-4</v>
      </c>
      <c r="E12">
        <v>-2.27272727272727E-4</v>
      </c>
      <c r="F12" s="9">
        <f t="shared" si="0"/>
        <v>0</v>
      </c>
      <c r="G12" s="9" t="str">
        <f t="shared" si="1"/>
        <v>OK</v>
      </c>
      <c r="H12" s="13"/>
      <c r="I12">
        <v>4</v>
      </c>
      <c r="J12" s="10">
        <v>115.087</v>
      </c>
      <c r="K12" s="10">
        <v>0.01</v>
      </c>
      <c r="L12">
        <v>762.16140000000087</v>
      </c>
      <c r="M12">
        <v>762.16139999999905</v>
      </c>
      <c r="N12" s="9">
        <f t="shared" si="2"/>
        <v>0</v>
      </c>
      <c r="O12" s="9" t="str">
        <f t="shared" si="3"/>
        <v>OK</v>
      </c>
    </row>
    <row r="13" spans="1:15" ht="12.75" customHeight="1" x14ac:dyDescent="0.25">
      <c r="A13">
        <v>5</v>
      </c>
      <c r="B13" s="10">
        <v>5.5399999999999998E-2</v>
      </c>
      <c r="C13" s="10">
        <v>7.9</v>
      </c>
      <c r="D13">
        <v>-1.5151515151515856E-4</v>
      </c>
      <c r="E13">
        <v>-1.5151515151515856E-4</v>
      </c>
      <c r="F13" s="9">
        <f t="shared" si="0"/>
        <v>0</v>
      </c>
      <c r="G13" s="9" t="str">
        <f t="shared" si="1"/>
        <v>OK</v>
      </c>
      <c r="H13" s="13"/>
      <c r="I13">
        <v>5</v>
      </c>
      <c r="J13" s="10">
        <v>240.00200000000001</v>
      </c>
      <c r="K13" s="10">
        <v>0.02</v>
      </c>
      <c r="L13">
        <v>2032.4614000000001</v>
      </c>
      <c r="M13">
        <v>2032.461400000002</v>
      </c>
      <c r="N13" s="9">
        <f t="shared" si="2"/>
        <v>0</v>
      </c>
      <c r="O13" s="9" t="str">
        <f t="shared" si="3"/>
        <v>OK</v>
      </c>
    </row>
    <row r="14" spans="1:15" ht="12.75" customHeight="1" x14ac:dyDescent="0.25">
      <c r="A14">
        <v>6</v>
      </c>
      <c r="B14" s="10">
        <v>7.5200000000000003E-2</v>
      </c>
      <c r="C14" s="10">
        <v>10.6</v>
      </c>
      <c r="D14">
        <v>-1.51515151515123E-5</v>
      </c>
      <c r="E14">
        <v>-1.5151515151513167E-5</v>
      </c>
      <c r="F14" s="9">
        <f t="shared" si="0"/>
        <v>0</v>
      </c>
      <c r="G14" s="9" t="str">
        <f t="shared" si="1"/>
        <v>OK</v>
      </c>
      <c r="H14" s="13"/>
      <c r="I14">
        <v>6</v>
      </c>
      <c r="J14" s="10">
        <v>571.75599999999997</v>
      </c>
      <c r="K14" s="10">
        <v>0.05</v>
      </c>
      <c r="L14">
        <v>599.42806666666547</v>
      </c>
      <c r="M14">
        <v>599.42806666666365</v>
      </c>
      <c r="N14" s="9">
        <f t="shared" si="2"/>
        <v>0</v>
      </c>
      <c r="O14" s="9" t="str">
        <f t="shared" si="3"/>
        <v>OK</v>
      </c>
    </row>
    <row r="15" spans="1:15" ht="12.75" customHeight="1" x14ac:dyDescent="0.25">
      <c r="A15">
        <v>7</v>
      </c>
      <c r="B15" s="10">
        <v>0.1885</v>
      </c>
      <c r="C15" s="10">
        <v>26</v>
      </c>
      <c r="D15">
        <v>8.6580086580074003E-6</v>
      </c>
      <c r="E15">
        <v>8.658008658006533E-6</v>
      </c>
      <c r="F15" s="9">
        <f t="shared" si="0"/>
        <v>0</v>
      </c>
      <c r="G15" s="9" t="str">
        <f t="shared" si="1"/>
        <v>OK</v>
      </c>
      <c r="H15" s="13"/>
      <c r="I15">
        <v>7</v>
      </c>
      <c r="J15" s="10">
        <v>1175.27</v>
      </c>
      <c r="K15" s="10">
        <v>0.1</v>
      </c>
      <c r="L15">
        <v>1611.241399999999</v>
      </c>
      <c r="M15">
        <v>1611.241399999999</v>
      </c>
      <c r="N15" s="9">
        <f t="shared" si="2"/>
        <v>0</v>
      </c>
      <c r="O15" s="9" t="str">
        <f t="shared" si="3"/>
        <v>OK</v>
      </c>
    </row>
    <row r="16" spans="1:15" ht="12.75" customHeight="1" x14ac:dyDescent="0.25">
      <c r="A16">
        <v>8</v>
      </c>
      <c r="B16" s="10">
        <v>0.33389999999999997</v>
      </c>
      <c r="C16" s="10">
        <v>44.71</v>
      </c>
      <c r="D16">
        <v>4.2276047487164233E-4</v>
      </c>
      <c r="E16">
        <v>4.2276047487164146E-4</v>
      </c>
      <c r="F16" s="9">
        <f t="shared" si="0"/>
        <v>0</v>
      </c>
      <c r="G16" s="9" t="str">
        <f t="shared" si="1"/>
        <v>OK</v>
      </c>
      <c r="H16" s="13"/>
      <c r="I16">
        <v>8</v>
      </c>
      <c r="J16" s="10">
        <v>2215.3180000000002</v>
      </c>
      <c r="K16" s="10">
        <v>0.2</v>
      </c>
      <c r="L16">
        <v>-58.558599999998478</v>
      </c>
      <c r="M16">
        <v>-58.558599999998478</v>
      </c>
      <c r="N16" s="9">
        <f t="shared" si="2"/>
        <v>0</v>
      </c>
      <c r="O16" s="9" t="str">
        <f t="shared" si="3"/>
        <v>OK</v>
      </c>
    </row>
    <row r="17" spans="1:15" ht="12.75" customHeight="1" x14ac:dyDescent="0.25">
      <c r="A17">
        <v>9</v>
      </c>
      <c r="B17" s="10">
        <v>0.4884</v>
      </c>
      <c r="C17" s="10">
        <v>63.19</v>
      </c>
      <c r="D17">
        <v>1.0119047619047633E-3</v>
      </c>
      <c r="E17">
        <v>1.0119047619047616E-3</v>
      </c>
      <c r="F17" s="9">
        <f t="shared" si="0"/>
        <v>0</v>
      </c>
      <c r="G17" s="9" t="str">
        <f t="shared" si="1"/>
        <v>OK</v>
      </c>
      <c r="H17" s="13"/>
      <c r="I17">
        <v>9</v>
      </c>
      <c r="J17" s="10">
        <v>5428.4059999999999</v>
      </c>
      <c r="K17" s="10">
        <v>0.5</v>
      </c>
      <c r="L17">
        <v>251.25473333333321</v>
      </c>
      <c r="M17">
        <v>251.25473333333139</v>
      </c>
      <c r="N17" s="9">
        <f t="shared" si="2"/>
        <v>0</v>
      </c>
      <c r="O17" s="9" t="str">
        <f t="shared" si="3"/>
        <v>OK</v>
      </c>
    </row>
    <row r="18" spans="1:15" ht="12.75" customHeight="1" x14ac:dyDescent="0.25">
      <c r="A18">
        <v>10</v>
      </c>
      <c r="B18" s="10">
        <v>0.65949999999999998</v>
      </c>
      <c r="C18" s="10">
        <v>82.18</v>
      </c>
      <c r="D18">
        <v>1.6615204174445812E-3</v>
      </c>
      <c r="E18">
        <v>1.6615204174445829E-3</v>
      </c>
      <c r="F18" s="9">
        <f t="shared" si="0"/>
        <v>0</v>
      </c>
      <c r="G18" s="9" t="str">
        <f t="shared" si="1"/>
        <v>OK</v>
      </c>
      <c r="H18" s="13"/>
      <c r="I18">
        <v>10</v>
      </c>
      <c r="J18" s="10">
        <v>10493.018</v>
      </c>
      <c r="K18" s="10">
        <v>1</v>
      </c>
      <c r="L18">
        <v>-329.8145999999997</v>
      </c>
      <c r="M18">
        <v>-329.8145999999997</v>
      </c>
      <c r="N18" s="9">
        <f t="shared" si="2"/>
        <v>0</v>
      </c>
      <c r="O18" s="9" t="str">
        <f t="shared" si="3"/>
        <v>OK</v>
      </c>
    </row>
    <row r="19" spans="1:15" ht="12.75" customHeight="1" x14ac:dyDescent="0.25">
      <c r="A19">
        <v>11</v>
      </c>
      <c r="B19" s="10">
        <v>0.83830000000000005</v>
      </c>
      <c r="C19" s="10">
        <v>100</v>
      </c>
      <c r="D19">
        <v>2.6851851851851924E-3</v>
      </c>
      <c r="E19">
        <v>2.6851851851851924E-3</v>
      </c>
      <c r="F19" s="9">
        <f t="shared" si="0"/>
        <v>0</v>
      </c>
      <c r="G19" s="9" t="str">
        <f t="shared" si="1"/>
        <v>OK</v>
      </c>
      <c r="H19" s="13"/>
      <c r="I19">
        <v>11</v>
      </c>
      <c r="J19" s="10">
        <v>21116.814999999999</v>
      </c>
      <c r="K19" s="10">
        <v>2</v>
      </c>
      <c r="L19">
        <v>164.7583999999988</v>
      </c>
      <c r="M19">
        <v>164.7583999999988</v>
      </c>
      <c r="N19" s="9">
        <f t="shared" si="2"/>
        <v>0</v>
      </c>
      <c r="O19" s="9" t="str">
        <f t="shared" si="3"/>
        <v>OK</v>
      </c>
    </row>
    <row r="20" spans="1:15" ht="12.75" customHeight="1" x14ac:dyDescent="0.25">
      <c r="B20" s="9"/>
      <c r="C20" s="10" t="s">
        <v>18</v>
      </c>
      <c r="D20" s="6">
        <v>7.3484848484848501E-4</v>
      </c>
      <c r="E20">
        <v>7.3484848484848501E-4</v>
      </c>
      <c r="F20" s="9">
        <f t="shared" si="0"/>
        <v>0</v>
      </c>
      <c r="G20" s="9" t="str">
        <f t="shared" si="1"/>
        <v>OK</v>
      </c>
      <c r="H20" s="13"/>
      <c r="I20">
        <v>12</v>
      </c>
      <c r="J20" s="10">
        <v>52377.748</v>
      </c>
      <c r="K20" s="10">
        <v>5</v>
      </c>
      <c r="L20">
        <v>-38.727600000000166</v>
      </c>
      <c r="M20">
        <v>-38.727600000000166</v>
      </c>
      <c r="N20" s="9">
        <f t="shared" si="2"/>
        <v>0</v>
      </c>
      <c r="O20" s="9" t="str">
        <f t="shared" si="3"/>
        <v>OK</v>
      </c>
    </row>
    <row r="21" spans="1:15" ht="12.75" customHeight="1" x14ac:dyDescent="0.25">
      <c r="B21" s="9"/>
      <c r="C21" s="10" t="s">
        <v>30</v>
      </c>
      <c r="D21" s="6">
        <v>8.0833333333333343E-4</v>
      </c>
      <c r="E21">
        <v>8.0833333333333343E-4</v>
      </c>
      <c r="F21" s="9">
        <f t="shared" ref="F21" si="4">ROUND(D21-E21,10)</f>
        <v>0</v>
      </c>
      <c r="G21" s="9" t="str">
        <f t="shared" si="1"/>
        <v>OK</v>
      </c>
      <c r="H21" s="13"/>
      <c r="I21">
        <v>13</v>
      </c>
      <c r="J21" s="10">
        <v>103557.31</v>
      </c>
      <c r="K21" s="10">
        <v>10</v>
      </c>
      <c r="L21">
        <v>-223.12620000000061</v>
      </c>
      <c r="M21">
        <v>-223.12620000000061</v>
      </c>
      <c r="N21" s="9">
        <f t="shared" si="2"/>
        <v>0</v>
      </c>
      <c r="O21" s="9" t="str">
        <f t="shared" si="3"/>
        <v>OK</v>
      </c>
    </row>
    <row r="22" spans="1:15" ht="12.75" customHeight="1" x14ac:dyDescent="0.25">
      <c r="B22" s="9"/>
      <c r="C22" s="9"/>
      <c r="H22" s="13"/>
      <c r="I22">
        <v>14</v>
      </c>
      <c r="J22" s="10">
        <v>208147.696</v>
      </c>
      <c r="K22" s="10">
        <v>20</v>
      </c>
      <c r="L22">
        <v>0</v>
      </c>
      <c r="M22">
        <v>0</v>
      </c>
      <c r="N22" s="9">
        <f t="shared" si="2"/>
        <v>0</v>
      </c>
      <c r="O22" s="9" t="str">
        <f t="shared" si="3"/>
        <v>OK</v>
      </c>
    </row>
    <row r="23" spans="1:15" ht="12.75" customHeight="1" x14ac:dyDescent="0.25">
      <c r="B23" s="14" t="s">
        <v>9</v>
      </c>
      <c r="C23" s="9"/>
      <c r="D23" s="12" t="s">
        <v>24</v>
      </c>
      <c r="E23" s="12"/>
      <c r="H23" s="13"/>
      <c r="I23">
        <v>15</v>
      </c>
      <c r="J23" s="10">
        <v>526546.96</v>
      </c>
      <c r="K23" s="10">
        <v>50</v>
      </c>
      <c r="L23">
        <v>154.27019999999902</v>
      </c>
      <c r="M23">
        <v>154.2701999999972</v>
      </c>
      <c r="N23" s="9">
        <f t="shared" si="2"/>
        <v>0</v>
      </c>
      <c r="O23" s="9" t="str">
        <f t="shared" si="3"/>
        <v>OK</v>
      </c>
    </row>
    <row r="24" spans="1:15" ht="12.75" customHeight="1" x14ac:dyDescent="0.25">
      <c r="B24" s="9" t="s">
        <v>23</v>
      </c>
      <c r="C24" s="9" t="s">
        <v>11</v>
      </c>
      <c r="D24" s="9" t="s">
        <v>19</v>
      </c>
      <c r="E24" s="9" t="s">
        <v>20</v>
      </c>
      <c r="F24" s="9" t="s">
        <v>21</v>
      </c>
      <c r="G24" s="9" t="s">
        <v>22</v>
      </c>
      <c r="H24" s="13"/>
      <c r="I24">
        <v>16</v>
      </c>
      <c r="J24" s="10">
        <v>985063.85800000001</v>
      </c>
      <c r="K24" s="10">
        <v>100</v>
      </c>
      <c r="L24">
        <v>-1288.7006399999991</v>
      </c>
      <c r="M24">
        <v>-1288.7006399999991</v>
      </c>
      <c r="N24" s="9">
        <f t="shared" si="2"/>
        <v>0</v>
      </c>
      <c r="O24" s="9" t="str">
        <f t="shared" si="3"/>
        <v>OK</v>
      </c>
    </row>
    <row r="25" spans="1:15" ht="12.75" customHeight="1" x14ac:dyDescent="0.25">
      <c r="A25">
        <v>0</v>
      </c>
      <c r="B25" s="15">
        <v>9.9000000000000008E-3</v>
      </c>
      <c r="C25" s="15">
        <v>13.21</v>
      </c>
      <c r="D25" s="9" t="s">
        <v>13</v>
      </c>
      <c r="E25" s="9" t="s">
        <v>13</v>
      </c>
      <c r="F25" s="9" t="s">
        <v>13</v>
      </c>
      <c r="H25" s="13"/>
      <c r="I25">
        <v>17</v>
      </c>
      <c r="J25" s="10">
        <v>1991256.2139999999</v>
      </c>
      <c r="K25" s="10">
        <v>200</v>
      </c>
      <c r="L25">
        <v>-397.11504000000059</v>
      </c>
      <c r="M25">
        <v>-397.11504000000059</v>
      </c>
      <c r="N25" s="9">
        <f t="shared" si="2"/>
        <v>0</v>
      </c>
      <c r="O25" s="9" t="str">
        <f t="shared" si="3"/>
        <v>OK</v>
      </c>
    </row>
    <row r="26" spans="1:15" ht="12.75" customHeight="1" x14ac:dyDescent="0.25">
      <c r="A26">
        <v>1</v>
      </c>
      <c r="B26" s="15">
        <v>2.1600000000000001E-2</v>
      </c>
      <c r="C26" s="15">
        <v>26.39</v>
      </c>
      <c r="D26" s="9">
        <v>1.1033935695914019E-4</v>
      </c>
      <c r="E26" s="9">
        <v>1.1033935695914019E-4</v>
      </c>
      <c r="F26" s="9">
        <f>ROUND(D26-E26,10)</f>
        <v>0</v>
      </c>
      <c r="G26" s="9" t="str">
        <f>IF(F26=0,"OK","nicht OK")</f>
        <v>OK</v>
      </c>
      <c r="H26" s="13"/>
      <c r="I26">
        <v>18</v>
      </c>
      <c r="J26" s="10">
        <v>5000710.523</v>
      </c>
      <c r="K26" s="10">
        <v>500</v>
      </c>
      <c r="L26">
        <v>-427.52423666666618</v>
      </c>
      <c r="M26">
        <v>-427.52423666666618</v>
      </c>
      <c r="N26" s="9">
        <f t="shared" si="2"/>
        <v>0</v>
      </c>
      <c r="O26" s="9" t="str">
        <f t="shared" si="3"/>
        <v>OK</v>
      </c>
    </row>
    <row r="27" spans="1:15" ht="12.75" customHeight="1" x14ac:dyDescent="0.25">
      <c r="A27">
        <v>2</v>
      </c>
      <c r="B27" s="15">
        <v>4.0099999999999997E-2</v>
      </c>
      <c r="C27" s="15">
        <v>52.78</v>
      </c>
      <c r="D27" s="9">
        <v>-7.6346177693533963E-5</v>
      </c>
      <c r="E27" s="9">
        <v>-7.6346177693533963E-5</v>
      </c>
      <c r="F27" s="9">
        <f t="shared" ref="F27:F36" si="5">ROUND(D27-E27,10)</f>
        <v>0</v>
      </c>
      <c r="G27" s="9" t="str">
        <f t="shared" ref="G27:G38" si="6">IF(F27=0,"OK","nicht OK")</f>
        <v>OK</v>
      </c>
      <c r="H27" s="13"/>
      <c r="I27">
        <v>19</v>
      </c>
      <c r="J27" s="10">
        <v>9780870.5869999994</v>
      </c>
      <c r="K27" s="10">
        <v>1000</v>
      </c>
      <c r="L27">
        <v>-898.71847200000047</v>
      </c>
      <c r="M27">
        <v>-898.71847200000229</v>
      </c>
      <c r="N27" s="9">
        <f t="shared" si="2"/>
        <v>0</v>
      </c>
      <c r="O27" s="9" t="str">
        <f t="shared" si="3"/>
        <v>OK</v>
      </c>
    </row>
    <row r="28" spans="1:15" ht="12.75" customHeight="1" x14ac:dyDescent="0.25">
      <c r="A28">
        <v>3</v>
      </c>
      <c r="B28" s="15">
        <v>8.1000000000000003E-2</v>
      </c>
      <c r="C28" s="15">
        <v>105.24</v>
      </c>
      <c r="D28" s="9">
        <v>2.2723392096534161E-6</v>
      </c>
      <c r="E28" s="9">
        <v>2.2723392096534161E-6</v>
      </c>
      <c r="F28" s="9">
        <f t="shared" si="5"/>
        <v>0</v>
      </c>
      <c r="G28" s="9" t="str">
        <f t="shared" si="6"/>
        <v>OK</v>
      </c>
      <c r="H28" s="13"/>
      <c r="J28" s="7"/>
      <c r="K28" s="10" t="s">
        <v>18</v>
      </c>
      <c r="L28" s="9">
        <v>1045.9038600000001</v>
      </c>
      <c r="M28" s="9">
        <v>1045.9038599999999</v>
      </c>
      <c r="N28" s="9">
        <f t="shared" si="2"/>
        <v>0</v>
      </c>
      <c r="O28" s="9" t="str">
        <f t="shared" si="3"/>
        <v>OK</v>
      </c>
    </row>
    <row r="29" spans="1:15" ht="12.75" customHeight="1" x14ac:dyDescent="0.25">
      <c r="A29">
        <v>4</v>
      </c>
      <c r="B29" s="15">
        <v>0.1013</v>
      </c>
      <c r="C29" s="15">
        <v>131.63</v>
      </c>
      <c r="D29" s="9">
        <v>-8.1385232789829521E-6</v>
      </c>
      <c r="E29" s="9">
        <v>-8.1385232789828437E-6</v>
      </c>
      <c r="F29" s="9">
        <f t="shared" si="5"/>
        <v>0</v>
      </c>
      <c r="G29" s="9" t="str">
        <f t="shared" si="6"/>
        <v>OK</v>
      </c>
      <c r="H29" s="13"/>
      <c r="J29" s="7"/>
      <c r="K29" s="10" t="s">
        <v>30</v>
      </c>
      <c r="L29" s="9">
        <v>1150.494246</v>
      </c>
      <c r="M29" s="9">
        <v>1150.494246</v>
      </c>
      <c r="N29" s="9">
        <f t="shared" ref="N29" si="7">ROUND(L29-M29,10)</f>
        <v>0</v>
      </c>
      <c r="O29" s="9" t="str">
        <f t="shared" si="3"/>
        <v>OK</v>
      </c>
    </row>
    <row r="30" spans="1:15" ht="12.75" customHeight="1" x14ac:dyDescent="0.25">
      <c r="A30">
        <v>5</v>
      </c>
      <c r="B30" s="15">
        <v>0.1207</v>
      </c>
      <c r="C30" s="15">
        <v>158</v>
      </c>
      <c r="D30" s="9">
        <v>-4.1684802559050632E-5</v>
      </c>
      <c r="E30" s="9">
        <v>-4.1684802559050632E-5</v>
      </c>
      <c r="F30" s="9">
        <f t="shared" si="5"/>
        <v>0</v>
      </c>
      <c r="G30" s="9" t="str">
        <f t="shared" si="6"/>
        <v>OK</v>
      </c>
      <c r="H30" s="13"/>
      <c r="J30" s="7"/>
      <c r="K30" s="7"/>
      <c r="L30" s="9"/>
      <c r="M30" s="9"/>
      <c r="N30" s="9"/>
      <c r="O30" s="9"/>
    </row>
    <row r="31" spans="1:15" ht="12.75" customHeight="1" x14ac:dyDescent="0.25">
      <c r="A31">
        <v>6</v>
      </c>
      <c r="B31" s="15">
        <v>0.15290000000000001</v>
      </c>
      <c r="C31" s="15">
        <v>212.08</v>
      </c>
      <c r="D31" s="9">
        <v>-1.8195509132632012E-4</v>
      </c>
      <c r="E31" s="9">
        <v>-1.8195509132632012E-4</v>
      </c>
      <c r="F31" s="9">
        <f t="shared" si="5"/>
        <v>0</v>
      </c>
      <c r="G31" s="9" t="str">
        <f t="shared" si="6"/>
        <v>OK</v>
      </c>
      <c r="H31" s="13"/>
      <c r="J31" s="7"/>
      <c r="K31" s="7"/>
      <c r="L31" s="9"/>
      <c r="M31" s="9"/>
      <c r="N31" s="9"/>
      <c r="O31" s="9"/>
    </row>
    <row r="32" spans="1:15" ht="12.75" customHeight="1" x14ac:dyDescent="0.25">
      <c r="A32">
        <v>7</v>
      </c>
      <c r="B32" s="15">
        <v>0.39250000000000002</v>
      </c>
      <c r="C32" s="15">
        <v>520</v>
      </c>
      <c r="D32" s="9">
        <v>7.5489559105341216E-7</v>
      </c>
      <c r="E32" s="9">
        <v>7.5489559105341216E-7</v>
      </c>
      <c r="F32" s="9">
        <f t="shared" si="5"/>
        <v>0</v>
      </c>
      <c r="G32" s="9" t="str">
        <f t="shared" si="6"/>
        <v>OK</v>
      </c>
      <c r="H32" s="13"/>
      <c r="J32" s="7"/>
      <c r="K32" s="7"/>
      <c r="L32" s="9"/>
      <c r="M32" s="9"/>
      <c r="N32" s="9"/>
      <c r="O32" s="9"/>
    </row>
    <row r="33" spans="1:15" ht="12.75" customHeight="1" x14ac:dyDescent="0.25">
      <c r="A33">
        <v>8</v>
      </c>
      <c r="B33" s="15">
        <v>0.68930000000000002</v>
      </c>
      <c r="C33" s="15">
        <v>894.14</v>
      </c>
      <c r="D33" s="9">
        <v>1.5916643236225394E-5</v>
      </c>
      <c r="E33" s="9">
        <v>1.5916643236225394E-5</v>
      </c>
      <c r="F33" s="9">
        <f t="shared" si="5"/>
        <v>0</v>
      </c>
      <c r="G33" s="9" t="str">
        <f t="shared" si="6"/>
        <v>OK</v>
      </c>
      <c r="H33" s="13"/>
      <c r="J33" s="7"/>
      <c r="K33" s="7"/>
      <c r="L33" s="9"/>
      <c r="M33" s="9"/>
      <c r="N33" s="9"/>
      <c r="O33" s="9"/>
    </row>
    <row r="34" spans="1:15" ht="12.75" customHeight="1" x14ac:dyDescent="0.25">
      <c r="A34">
        <v>9</v>
      </c>
      <c r="B34" s="15">
        <v>0.96389999999999998</v>
      </c>
      <c r="C34" s="15">
        <v>1263.75</v>
      </c>
      <c r="D34" s="9">
        <v>-3.4424025877355944E-5</v>
      </c>
      <c r="E34" s="9">
        <v>-3.4424025877355835E-5</v>
      </c>
      <c r="F34" s="9">
        <f t="shared" si="5"/>
        <v>0</v>
      </c>
      <c r="G34" s="9" t="str">
        <f t="shared" si="6"/>
        <v>OK</v>
      </c>
      <c r="H34" s="13"/>
      <c r="J34" s="7"/>
      <c r="K34" s="7"/>
      <c r="L34" s="9"/>
      <c r="M34" s="9"/>
      <c r="N34" s="9"/>
      <c r="O34" s="9"/>
    </row>
    <row r="35" spans="1:15" ht="12.75" customHeight="1" x14ac:dyDescent="0.25">
      <c r="A35">
        <v>10</v>
      </c>
      <c r="B35" s="15">
        <v>1.264</v>
      </c>
      <c r="C35" s="15">
        <v>1643.67</v>
      </c>
      <c r="D35" s="9">
        <v>1.2533844992880039E-5</v>
      </c>
      <c r="E35" s="9">
        <v>1.2533844992879931E-5</v>
      </c>
      <c r="F35" s="9">
        <f t="shared" si="5"/>
        <v>0</v>
      </c>
      <c r="G35" s="9" t="str">
        <f t="shared" si="6"/>
        <v>OK</v>
      </c>
      <c r="H35" s="13"/>
      <c r="J35" s="7"/>
      <c r="K35" s="7"/>
      <c r="L35" s="9"/>
      <c r="M35" s="9"/>
      <c r="N35" s="9"/>
      <c r="O35" s="9"/>
    </row>
    <row r="36" spans="1:15" ht="12.75" customHeight="1" x14ac:dyDescent="0.25">
      <c r="A36">
        <v>11</v>
      </c>
      <c r="B36" s="15">
        <v>1.5409999999999999</v>
      </c>
      <c r="C36" s="15">
        <v>2000</v>
      </c>
      <c r="D36" s="9">
        <v>0</v>
      </c>
      <c r="E36" s="9">
        <v>0</v>
      </c>
      <c r="F36" s="9">
        <f t="shared" si="5"/>
        <v>0</v>
      </c>
      <c r="G36" s="9" t="str">
        <f t="shared" si="6"/>
        <v>OK</v>
      </c>
      <c r="H36" s="13"/>
      <c r="L36" s="11"/>
      <c r="N36" s="9"/>
      <c r="O36" s="9"/>
    </row>
    <row r="37" spans="1:15" ht="12.75" customHeight="1" x14ac:dyDescent="0.25">
      <c r="C37" s="10" t="s">
        <v>18</v>
      </c>
      <c r="D37" s="11">
        <v>7.7736929250975216E-5</v>
      </c>
      <c r="E37">
        <v>7.7736929250975202E-5</v>
      </c>
      <c r="F37" s="9">
        <f t="shared" ref="F37" si="8">ROUND(D37-E37,10)</f>
        <v>0</v>
      </c>
      <c r="G37" s="9" t="str">
        <f t="shared" si="6"/>
        <v>OK</v>
      </c>
      <c r="H37" s="13"/>
    </row>
    <row r="38" spans="1:15" ht="12.75" customHeight="1" x14ac:dyDescent="0.25">
      <c r="C38" s="10" t="s">
        <v>30</v>
      </c>
      <c r="D38" s="11">
        <v>8.5510622176072719E-5</v>
      </c>
      <c r="E38">
        <v>8.5510622176072719E-5</v>
      </c>
      <c r="F38" s="9">
        <f t="shared" ref="F38" si="9">ROUND(D38-E38,10)</f>
        <v>0</v>
      </c>
      <c r="G38" s="9" t="str">
        <f t="shared" si="6"/>
        <v>OK</v>
      </c>
      <c r="H38" s="13"/>
    </row>
    <row r="40" spans="1:15" ht="12.75" customHeight="1" x14ac:dyDescent="0.25">
      <c r="A40" t="s">
        <v>28</v>
      </c>
    </row>
    <row r="41" spans="1:15" ht="12.75" customHeight="1" x14ac:dyDescent="0.25">
      <c r="A41" s="16" t="s">
        <v>29</v>
      </c>
    </row>
  </sheetData>
  <sheetProtection sheet="1" objects="1" scenarios="1"/>
  <pageMargins left="0.7" right="0.7" top="0.78740157499999996" bottom="0.78740157499999996" header="0.3" footer="0.3"/>
  <pageSetup paperSize="9"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Deckblatt</vt:lpstr>
      <vt:lpstr>Auswertung</vt:lpstr>
      <vt:lpstr>Auswertungshilfe (Beispiele)</vt:lpstr>
      <vt:lpstr>Validierungsdaten</vt:lpstr>
      <vt:lpstr>Auswertung!Druckbereich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Alpers</dc:creator>
  <cp:lastModifiedBy>Lars Alpers</cp:lastModifiedBy>
  <cp:lastPrinted>2019-12-29T15:13:14Z</cp:lastPrinted>
  <dcterms:created xsi:type="dcterms:W3CDTF">2019-07-19T10:43:39Z</dcterms:created>
  <dcterms:modified xsi:type="dcterms:W3CDTF">2019-12-29T15:55:18Z</dcterms:modified>
</cp:coreProperties>
</file>