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75" tabRatio="693"/>
  </bookViews>
  <sheets>
    <sheet name="Deckblatt" sheetId="13" r:id="rId1"/>
    <sheet name="Kalibrierung_Thermometer" sheetId="7" r:id="rId2"/>
    <sheet name="Validierung_Kal.Thermometer" sheetId="5" state="hidden" r:id="rId3"/>
    <sheet name="Rohdatenformular" sheetId="6" r:id="rId4"/>
  </sheets>
  <definedNames>
    <definedName name="_xlnm.Print_Area" localSheetId="1">Kalibrierung_Thermometer!$A:$Q</definedName>
    <definedName name="_xlnm.Print_Area" localSheetId="2">Validierung_Kal.Thermometer!$A:$Q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6" i="5" l="1"/>
  <c r="G46" i="5"/>
  <c r="A64" i="5"/>
  <c r="A65" i="5"/>
  <c r="A63" i="5"/>
  <c r="D61" i="5" l="1"/>
  <c r="A61" i="5"/>
  <c r="D60" i="5"/>
  <c r="A60" i="5"/>
  <c r="D59" i="5"/>
  <c r="A59" i="5"/>
  <c r="D58" i="5"/>
  <c r="A58" i="5"/>
  <c r="D57" i="5"/>
  <c r="A57" i="5"/>
  <c r="H56" i="5"/>
  <c r="D56" i="5"/>
  <c r="A56" i="5"/>
  <c r="H55" i="5"/>
  <c r="D55" i="5"/>
  <c r="A55" i="5"/>
  <c r="H54" i="5"/>
  <c r="D54" i="5"/>
  <c r="A54" i="5"/>
  <c r="H53" i="5"/>
  <c r="D53" i="5"/>
  <c r="A53" i="5"/>
  <c r="H52" i="5"/>
  <c r="D52" i="5"/>
  <c r="A52" i="5"/>
  <c r="A65" i="7"/>
  <c r="A63" i="7"/>
  <c r="A64" i="7"/>
  <c r="O23" i="5" l="1"/>
  <c r="O24" i="5"/>
  <c r="O25" i="5"/>
  <c r="O26" i="5"/>
  <c r="O27" i="5"/>
  <c r="O28" i="5"/>
  <c r="H57" i="5" s="1"/>
  <c r="O29" i="5"/>
  <c r="H58" i="5" s="1"/>
  <c r="O30" i="5"/>
  <c r="H59" i="5" s="1"/>
  <c r="O31" i="5"/>
  <c r="H60" i="5" s="1"/>
  <c r="O32" i="5"/>
  <c r="H61" i="5" s="1"/>
  <c r="I23" i="5"/>
  <c r="I24" i="5"/>
  <c r="I25" i="5"/>
  <c r="I26" i="5"/>
  <c r="I27" i="5"/>
  <c r="I28" i="5"/>
  <c r="I29" i="5"/>
  <c r="I30" i="5"/>
  <c r="I31" i="5"/>
  <c r="I32" i="5"/>
  <c r="C23" i="5"/>
  <c r="C24" i="5"/>
  <c r="C25" i="5"/>
  <c r="C26" i="5"/>
  <c r="C27" i="5"/>
  <c r="C28" i="5"/>
  <c r="C29" i="5"/>
  <c r="C30" i="5"/>
  <c r="C31" i="5"/>
  <c r="C32" i="5"/>
  <c r="O32" i="7"/>
  <c r="H61" i="7" s="1"/>
  <c r="O31" i="7"/>
  <c r="H60" i="7" s="1"/>
  <c r="O30" i="7"/>
  <c r="H59" i="7" s="1"/>
  <c r="O29" i="7"/>
  <c r="H58" i="7" s="1"/>
  <c r="O28" i="7"/>
  <c r="H57" i="7" s="1"/>
  <c r="O27" i="7"/>
  <c r="O26" i="7"/>
  <c r="H55" i="7" s="1"/>
  <c r="O25" i="7"/>
  <c r="H54" i="7" s="1"/>
  <c r="O24" i="7"/>
  <c r="H53" i="7" s="1"/>
  <c r="O23" i="7"/>
  <c r="I32" i="7"/>
  <c r="D61" i="7" s="1"/>
  <c r="I31" i="7"/>
  <c r="D60" i="7" s="1"/>
  <c r="I30" i="7"/>
  <c r="D59" i="7" s="1"/>
  <c r="I29" i="7"/>
  <c r="D58" i="7" s="1"/>
  <c r="I28" i="7"/>
  <c r="D57" i="7" s="1"/>
  <c r="I27" i="7"/>
  <c r="D56" i="7" s="1"/>
  <c r="I26" i="7"/>
  <c r="D55" i="7" s="1"/>
  <c r="I25" i="7"/>
  <c r="D54" i="7" s="1"/>
  <c r="I24" i="7"/>
  <c r="D53" i="7" s="1"/>
  <c r="I23" i="7"/>
  <c r="C23" i="7"/>
  <c r="C24" i="7"/>
  <c r="A53" i="7" s="1"/>
  <c r="C25" i="7"/>
  <c r="A54" i="7" s="1"/>
  <c r="C26" i="7"/>
  <c r="A55" i="7" s="1"/>
  <c r="C27" i="7"/>
  <c r="A56" i="7" s="1"/>
  <c r="C28" i="7"/>
  <c r="A57" i="7" s="1"/>
  <c r="C29" i="7"/>
  <c r="A58" i="7" s="1"/>
  <c r="C30" i="7"/>
  <c r="A59" i="7" s="1"/>
  <c r="C31" i="7"/>
  <c r="A60" i="7" s="1"/>
  <c r="C32" i="7"/>
  <c r="A61" i="7" s="1"/>
  <c r="A52" i="7" l="1"/>
  <c r="A36" i="7"/>
  <c r="H56" i="7"/>
  <c r="A38" i="7"/>
  <c r="H52" i="7"/>
  <c r="D52" i="7"/>
  <c r="A37" i="7"/>
  <c r="A37" i="5"/>
  <c r="A36" i="5"/>
  <c r="A38" i="5"/>
  <c r="Q32" i="5" l="1"/>
  <c r="Q31" i="5"/>
  <c r="Q30" i="5"/>
  <c r="Q29" i="5"/>
  <c r="Q28" i="5"/>
  <c r="Q27" i="5"/>
  <c r="Q26" i="5"/>
  <c r="Q25" i="5"/>
  <c r="Q24" i="5"/>
  <c r="Q23" i="5"/>
  <c r="K32" i="5"/>
  <c r="K31" i="5"/>
  <c r="K30" i="5"/>
  <c r="K29" i="5"/>
  <c r="K28" i="5"/>
  <c r="K27" i="5"/>
  <c r="K26" i="5"/>
  <c r="K25" i="5"/>
  <c r="K24" i="5"/>
  <c r="K23" i="5"/>
  <c r="E32" i="5"/>
  <c r="E31" i="5"/>
  <c r="E30" i="5"/>
  <c r="E29" i="5"/>
  <c r="E28" i="5"/>
  <c r="E27" i="5"/>
  <c r="E26" i="5"/>
  <c r="E25" i="5"/>
  <c r="E24" i="5"/>
  <c r="E23" i="5"/>
  <c r="Q32" i="7"/>
  <c r="Q31" i="7"/>
  <c r="Q30" i="7"/>
  <c r="Q29" i="7"/>
  <c r="Q28" i="7"/>
  <c r="Q27" i="7"/>
  <c r="Q26" i="7"/>
  <c r="Q25" i="7"/>
  <c r="Q24" i="7"/>
  <c r="Q23" i="7"/>
  <c r="K32" i="7"/>
  <c r="K31" i="7"/>
  <c r="K30" i="7"/>
  <c r="K29" i="7"/>
  <c r="K28" i="7"/>
  <c r="K27" i="7"/>
  <c r="K26" i="7"/>
  <c r="K25" i="7"/>
  <c r="K24" i="7"/>
  <c r="K23" i="7"/>
  <c r="E24" i="7"/>
  <c r="E25" i="7"/>
  <c r="E26" i="7"/>
  <c r="E27" i="7"/>
  <c r="E28" i="7"/>
  <c r="E29" i="7"/>
  <c r="E30" i="7"/>
  <c r="E31" i="7"/>
  <c r="E32" i="7"/>
  <c r="E23" i="7"/>
  <c r="P32" i="7"/>
  <c r="J32" i="7"/>
  <c r="D32" i="7"/>
  <c r="P31" i="7"/>
  <c r="J31" i="7"/>
  <c r="D31" i="7"/>
  <c r="P30" i="7"/>
  <c r="J30" i="7"/>
  <c r="D30" i="7"/>
  <c r="P29" i="7"/>
  <c r="J29" i="7"/>
  <c r="D29" i="7"/>
  <c r="P28" i="7"/>
  <c r="J28" i="7"/>
  <c r="D28" i="7"/>
  <c r="P27" i="7"/>
  <c r="J27" i="7"/>
  <c r="D27" i="7"/>
  <c r="P26" i="7"/>
  <c r="J26" i="7"/>
  <c r="D26" i="7"/>
  <c r="P25" i="7"/>
  <c r="J25" i="7"/>
  <c r="D25" i="7"/>
  <c r="P24" i="7"/>
  <c r="J24" i="7"/>
  <c r="D24" i="7"/>
  <c r="P23" i="7"/>
  <c r="J23" i="7"/>
  <c r="D23" i="7"/>
  <c r="K46" i="7" l="1"/>
  <c r="B38" i="7"/>
  <c r="G46" i="7"/>
  <c r="H46" i="7"/>
  <c r="K46" i="5"/>
  <c r="G45" i="5"/>
  <c r="H45" i="5"/>
  <c r="K45" i="5"/>
  <c r="B36" i="7"/>
  <c r="B37" i="7"/>
  <c r="G33" i="5"/>
  <c r="A33" i="5"/>
  <c r="M33" i="5"/>
  <c r="Q20" i="7"/>
  <c r="K45" i="7"/>
  <c r="K20" i="7"/>
  <c r="H45" i="7"/>
  <c r="G45" i="7"/>
  <c r="E20" i="7"/>
  <c r="M33" i="7"/>
  <c r="G33" i="7"/>
  <c r="A33" i="7"/>
  <c r="P32" i="5"/>
  <c r="J32" i="5"/>
  <c r="D32" i="5"/>
  <c r="P31" i="5"/>
  <c r="J31" i="5"/>
  <c r="D31" i="5"/>
  <c r="P30" i="5"/>
  <c r="J30" i="5"/>
  <c r="D30" i="5"/>
  <c r="P29" i="5"/>
  <c r="J29" i="5"/>
  <c r="D29" i="5"/>
  <c r="P28" i="5"/>
  <c r="J28" i="5"/>
  <c r="D28" i="5"/>
  <c r="P27" i="5"/>
  <c r="J27" i="5"/>
  <c r="D27" i="5"/>
  <c r="P26" i="5"/>
  <c r="J26" i="5"/>
  <c r="D26" i="5"/>
  <c r="P25" i="5"/>
  <c r="J25" i="5"/>
  <c r="D25" i="5"/>
  <c r="P24" i="5"/>
  <c r="J24" i="5"/>
  <c r="D24" i="5"/>
  <c r="P23" i="5"/>
  <c r="J23" i="5"/>
  <c r="D23" i="5"/>
  <c r="B36" i="5" l="1"/>
  <c r="H47" i="5"/>
  <c r="K20" i="5"/>
  <c r="B37" i="5"/>
  <c r="Q20" i="5"/>
  <c r="B38" i="5"/>
  <c r="K49" i="5"/>
  <c r="G37" i="7"/>
  <c r="G36" i="7"/>
  <c r="G38" i="7"/>
  <c r="E20" i="5"/>
  <c r="G49" i="5"/>
  <c r="L44" i="7"/>
  <c r="H49" i="5"/>
  <c r="G47" i="5"/>
  <c r="K47" i="5"/>
  <c r="G47" i="7"/>
  <c r="I58" i="7" l="1"/>
  <c r="J58" i="7" s="1"/>
  <c r="I60" i="7"/>
  <c r="J60" i="7" s="1"/>
  <c r="I61" i="7"/>
  <c r="J61" i="7" s="1"/>
  <c r="I57" i="7"/>
  <c r="J57" i="7" s="1"/>
  <c r="I59" i="7"/>
  <c r="J59" i="7" s="1"/>
  <c r="E58" i="7"/>
  <c r="G58" i="7" s="1"/>
  <c r="E57" i="7"/>
  <c r="G57" i="7" s="1"/>
  <c r="E60" i="7"/>
  <c r="G60" i="7" s="1"/>
  <c r="E61" i="7"/>
  <c r="G61" i="7" s="1"/>
  <c r="E59" i="7"/>
  <c r="G59" i="7" s="1"/>
  <c r="E53" i="7"/>
  <c r="G53" i="7" s="1"/>
  <c r="E54" i="7"/>
  <c r="G54" i="7" s="1"/>
  <c r="I56" i="7"/>
  <c r="J56" i="7" s="1"/>
  <c r="E55" i="7"/>
  <c r="G55" i="7" s="1"/>
  <c r="I52" i="7"/>
  <c r="J52" i="7" s="1"/>
  <c r="E56" i="7"/>
  <c r="G56" i="7" s="1"/>
  <c r="I55" i="7"/>
  <c r="J55" i="7" s="1"/>
  <c r="E52" i="7"/>
  <c r="G52" i="7" s="1"/>
  <c r="I53" i="7"/>
  <c r="J53" i="7" s="1"/>
  <c r="I54" i="7"/>
  <c r="J54" i="7" s="1"/>
  <c r="B58" i="7"/>
  <c r="C58" i="7" s="1"/>
  <c r="B53" i="7"/>
  <c r="C53" i="7" s="1"/>
  <c r="B55" i="7"/>
  <c r="C55" i="7" s="1"/>
  <c r="B61" i="7"/>
  <c r="C61" i="7" s="1"/>
  <c r="B57" i="7"/>
  <c r="C57" i="7" s="1"/>
  <c r="B59" i="7"/>
  <c r="C59" i="7" s="1"/>
  <c r="B60" i="7"/>
  <c r="C60" i="7" s="1"/>
  <c r="B54" i="7"/>
  <c r="C54" i="7" s="1"/>
  <c r="B56" i="7"/>
  <c r="C56" i="7" s="1"/>
  <c r="B52" i="7"/>
  <c r="C52" i="7" s="1"/>
  <c r="G37" i="5"/>
  <c r="G36" i="5"/>
  <c r="L44" i="5"/>
  <c r="G38" i="5"/>
  <c r="F40" i="7"/>
  <c r="K49" i="7"/>
  <c r="K47" i="7"/>
  <c r="G49" i="7"/>
  <c r="H49" i="7"/>
  <c r="H47" i="7"/>
  <c r="K64" i="7" l="1"/>
  <c r="G64" i="7"/>
  <c r="H64" i="7"/>
  <c r="I60" i="5"/>
  <c r="J60" i="5" s="1"/>
  <c r="I58" i="5"/>
  <c r="J58" i="5" s="1"/>
  <c r="I57" i="5"/>
  <c r="J57" i="5" s="1"/>
  <c r="I61" i="5"/>
  <c r="J61" i="5" s="1"/>
  <c r="I59" i="5"/>
  <c r="J59" i="5" s="1"/>
  <c r="E59" i="5"/>
  <c r="G59" i="5" s="1"/>
  <c r="B59" i="5"/>
  <c r="C59" i="5" s="1"/>
  <c r="I53" i="5"/>
  <c r="J53" i="5" s="1"/>
  <c r="E55" i="5"/>
  <c r="G55" i="5" s="1"/>
  <c r="I56" i="5"/>
  <c r="J56" i="5" s="1"/>
  <c r="B58" i="5"/>
  <c r="C58" i="5" s="1"/>
  <c r="B54" i="5"/>
  <c r="C54" i="5" s="1"/>
  <c r="E56" i="5"/>
  <c r="G56" i="5" s="1"/>
  <c r="I52" i="5"/>
  <c r="J52" i="5" s="1"/>
  <c r="B53" i="5"/>
  <c r="C53" i="5" s="1"/>
  <c r="E58" i="5"/>
  <c r="G58" i="5" s="1"/>
  <c r="E60" i="5"/>
  <c r="G60" i="5" s="1"/>
  <c r="B61" i="5"/>
  <c r="C61" i="5" s="1"/>
  <c r="B52" i="5"/>
  <c r="C52" i="5" s="1"/>
  <c r="B56" i="5"/>
  <c r="C56" i="5" s="1"/>
  <c r="E61" i="5"/>
  <c r="G61" i="5" s="1"/>
  <c r="E54" i="5"/>
  <c r="G54" i="5" s="1"/>
  <c r="E53" i="5"/>
  <c r="G53" i="5" s="1"/>
  <c r="E57" i="5"/>
  <c r="G57" i="5" s="1"/>
  <c r="I55" i="5"/>
  <c r="J55" i="5" s="1"/>
  <c r="I54" i="5"/>
  <c r="J54" i="5" s="1"/>
  <c r="E52" i="5"/>
  <c r="G52" i="5" s="1"/>
  <c r="B60" i="5"/>
  <c r="C60" i="5" s="1"/>
  <c r="B55" i="5"/>
  <c r="C55" i="5" s="1"/>
  <c r="B57" i="5"/>
  <c r="C57" i="5" s="1"/>
  <c r="F40" i="5"/>
  <c r="G63" i="7"/>
  <c r="K63" i="7"/>
  <c r="H63" i="7"/>
  <c r="H64" i="5" l="1"/>
  <c r="G64" i="5"/>
  <c r="K64" i="5"/>
  <c r="K63" i="5"/>
  <c r="H63" i="5"/>
  <c r="G63" i="5"/>
  <c r="G68" i="7"/>
  <c r="G65" i="7"/>
  <c r="H68" i="7"/>
  <c r="H65" i="7"/>
  <c r="K68" i="7"/>
  <c r="K65" i="7"/>
  <c r="K68" i="5" l="1"/>
  <c r="G68" i="5"/>
  <c r="H65" i="5"/>
  <c r="H68" i="5"/>
  <c r="K65" i="5"/>
  <c r="G65" i="5"/>
</calcChain>
</file>

<file path=xl/comments1.xml><?xml version="1.0" encoding="utf-8"?>
<comments xmlns="http://schemas.openxmlformats.org/spreadsheetml/2006/main">
  <authors>
    <author>Autor</author>
  </authors>
  <commentList>
    <comment ref="E20" authorId="0" shapeId="0">
      <text>
        <r>
          <rPr>
            <b/>
            <sz val="9"/>
            <color indexed="81"/>
            <rFont val="Segoe UI"/>
            <family val="2"/>
          </rPr>
          <t>Lars Alpers:</t>
        </r>
        <r>
          <rPr>
            <sz val="9"/>
            <color indexed="81"/>
            <rFont val="Segoe UI"/>
            <family val="2"/>
          </rPr>
          <t xml:space="preserve">
Mittelwert, Referenz, B1</t>
        </r>
      </text>
    </comment>
    <comment ref="K20" authorId="0" shapeId="0">
      <text>
        <r>
          <rPr>
            <b/>
            <sz val="9"/>
            <color indexed="81"/>
            <rFont val="Segoe UI"/>
            <family val="2"/>
          </rPr>
          <t>Lars Alpers:</t>
        </r>
        <r>
          <rPr>
            <sz val="9"/>
            <color indexed="81"/>
            <rFont val="Segoe UI"/>
            <family val="2"/>
          </rPr>
          <t xml:space="preserve">
Mittelwert, Referenz, B2</t>
        </r>
      </text>
    </comment>
    <comment ref="Q20" authorId="0" shapeId="0">
      <text>
        <r>
          <rPr>
            <b/>
            <sz val="9"/>
            <color indexed="81"/>
            <rFont val="Segoe UI"/>
            <family val="2"/>
          </rPr>
          <t>Lars Alpers:</t>
        </r>
        <r>
          <rPr>
            <sz val="9"/>
            <color indexed="81"/>
            <rFont val="Segoe UI"/>
            <family val="2"/>
          </rPr>
          <t xml:space="preserve">
Mittelwert, Referenz, B3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E20" authorId="0" shapeId="0">
      <text>
        <r>
          <rPr>
            <b/>
            <sz val="9"/>
            <color indexed="81"/>
            <rFont val="Segoe UI"/>
            <family val="2"/>
          </rPr>
          <t>Lars Alpers:</t>
        </r>
        <r>
          <rPr>
            <sz val="9"/>
            <color indexed="81"/>
            <rFont val="Segoe UI"/>
            <family val="2"/>
          </rPr>
          <t xml:space="preserve">
Mittelwert, Referenz, B1</t>
        </r>
      </text>
    </comment>
    <comment ref="K20" authorId="0" shapeId="0">
      <text>
        <r>
          <rPr>
            <b/>
            <sz val="9"/>
            <color indexed="81"/>
            <rFont val="Segoe UI"/>
            <family val="2"/>
          </rPr>
          <t>Lars Alpers:</t>
        </r>
        <r>
          <rPr>
            <sz val="9"/>
            <color indexed="81"/>
            <rFont val="Segoe UI"/>
            <family val="2"/>
          </rPr>
          <t xml:space="preserve">
Mittelwert, Referenz, B2</t>
        </r>
      </text>
    </comment>
    <comment ref="Q20" authorId="0" shapeId="0">
      <text>
        <r>
          <rPr>
            <b/>
            <sz val="9"/>
            <color indexed="81"/>
            <rFont val="Segoe UI"/>
            <family val="2"/>
          </rPr>
          <t>Lars Alpers:</t>
        </r>
        <r>
          <rPr>
            <sz val="9"/>
            <color indexed="81"/>
            <rFont val="Segoe UI"/>
            <family val="2"/>
          </rPr>
          <t xml:space="preserve">
Mittelwert, Referenz, B3</t>
        </r>
      </text>
    </comment>
    <comment ref="T20" authorId="0" shapeId="0">
      <text>
        <r>
          <rPr>
            <b/>
            <sz val="9"/>
            <color indexed="81"/>
            <rFont val="Segoe UI"/>
            <family val="2"/>
          </rPr>
          <t>Lars Alpers:</t>
        </r>
        <r>
          <rPr>
            <sz val="9"/>
            <color indexed="81"/>
            <rFont val="Segoe UI"/>
            <family val="2"/>
          </rPr>
          <t xml:space="preserve">
Mittelwert, Referenz, B1</t>
        </r>
      </text>
    </comment>
    <comment ref="U20" authorId="0" shapeId="0">
      <text>
        <r>
          <rPr>
            <b/>
            <sz val="9"/>
            <color indexed="81"/>
            <rFont val="Segoe UI"/>
            <family val="2"/>
          </rPr>
          <t>Lars Alpers:</t>
        </r>
        <r>
          <rPr>
            <sz val="9"/>
            <color indexed="81"/>
            <rFont val="Segoe UI"/>
            <family val="2"/>
          </rPr>
          <t xml:space="preserve">
Mittelwert, Referenz, B2</t>
        </r>
      </text>
    </comment>
    <comment ref="V20" authorId="0" shapeId="0">
      <text>
        <r>
          <rPr>
            <b/>
            <sz val="9"/>
            <color indexed="81"/>
            <rFont val="Segoe UI"/>
            <family val="2"/>
          </rPr>
          <t>Lars Alpers:</t>
        </r>
        <r>
          <rPr>
            <sz val="9"/>
            <color indexed="81"/>
            <rFont val="Segoe UI"/>
            <family val="2"/>
          </rPr>
          <t xml:space="preserve">
Mittelwert, Referenz, B3</t>
        </r>
      </text>
    </comment>
    <comment ref="Z20" authorId="0" shapeId="0">
      <text>
        <r>
          <rPr>
            <b/>
            <sz val="9"/>
            <color indexed="81"/>
            <rFont val="Segoe UI"/>
            <family val="2"/>
          </rPr>
          <t>Lars Alpers:</t>
        </r>
        <r>
          <rPr>
            <sz val="9"/>
            <color indexed="81"/>
            <rFont val="Segoe UI"/>
            <family val="2"/>
          </rPr>
          <t xml:space="preserve">
Mittelwert, Referenz, B1</t>
        </r>
      </text>
    </comment>
    <comment ref="AA20" authorId="0" shapeId="0">
      <text>
        <r>
          <rPr>
            <b/>
            <sz val="9"/>
            <color indexed="81"/>
            <rFont val="Segoe UI"/>
            <family val="2"/>
          </rPr>
          <t>Lars Alpers:</t>
        </r>
        <r>
          <rPr>
            <sz val="9"/>
            <color indexed="81"/>
            <rFont val="Segoe UI"/>
            <family val="2"/>
          </rPr>
          <t xml:space="preserve">
Mittelwert, Referenz, B2</t>
        </r>
      </text>
    </comment>
    <comment ref="AB20" authorId="0" shapeId="0">
      <text>
        <r>
          <rPr>
            <b/>
            <sz val="9"/>
            <color indexed="81"/>
            <rFont val="Segoe UI"/>
            <family val="2"/>
          </rPr>
          <t>Lars Alpers:</t>
        </r>
        <r>
          <rPr>
            <sz val="9"/>
            <color indexed="81"/>
            <rFont val="Segoe UI"/>
            <family val="2"/>
          </rPr>
          <t xml:space="preserve">
Mittelwert, Referenz, B3</t>
        </r>
      </text>
    </comment>
  </commentList>
</comments>
</file>

<file path=xl/sharedStrings.xml><?xml version="1.0" encoding="utf-8"?>
<sst xmlns="http://schemas.openxmlformats.org/spreadsheetml/2006/main" count="324" uniqueCount="93">
  <si>
    <t>°C</t>
  </si>
  <si>
    <t>C</t>
  </si>
  <si>
    <t>Temperatur, unten</t>
  </si>
  <si>
    <t>Temperatur, Mitte</t>
  </si>
  <si>
    <t>Temperatur, oben</t>
  </si>
  <si>
    <t>Legende:</t>
  </si>
  <si>
    <t>-20,0</t>
  </si>
  <si>
    <t>500,0</t>
  </si>
  <si>
    <t>Prüfgerät:</t>
  </si>
  <si>
    <t>Prüfgegenstand:</t>
  </si>
  <si>
    <t>Datum der Kalibrierung:</t>
  </si>
  <si>
    <t>Durchgeführt von:</t>
  </si>
  <si>
    <t>Auswertung</t>
  </si>
  <si>
    <t>unten</t>
  </si>
  <si>
    <t>Mitte</t>
  </si>
  <si>
    <t>oben</t>
  </si>
  <si>
    <t>Prüfergebnisse</t>
  </si>
  <si>
    <t>Temperatur, °C</t>
  </si>
  <si>
    <t>Bemerkungen</t>
  </si>
  <si>
    <t>Rückführungsnachweis/e:</t>
  </si>
  <si>
    <t>Datum, Unterschrift Bearbeiter</t>
  </si>
  <si>
    <t>Messwertabweichung, Prüfgegenstand:</t>
  </si>
  <si>
    <t>Validierung</t>
  </si>
  <si>
    <t>durchgeführt.</t>
  </si>
  <si>
    <t>Die Validierung wurde</t>
  </si>
  <si>
    <t xml:space="preserve"> (Valoo 10)</t>
  </si>
  <si>
    <t>Validierungsergebnis:</t>
  </si>
  <si>
    <t xml:space="preserve"> - mittels wissenschaftlichem Taschenrechner DARIO D1-1 </t>
  </si>
  <si>
    <t>Alle Beträge korrekt. (Siehe unten)</t>
  </si>
  <si>
    <t xml:space="preserve"> -------------</t>
  </si>
  <si>
    <t xml:space="preserve"> (DARIO D1-1 )</t>
  </si>
  <si>
    <t>A1</t>
  </si>
  <si>
    <t>B1</t>
  </si>
  <si>
    <t>C1</t>
  </si>
  <si>
    <t>A2</t>
  </si>
  <si>
    <t>B2</t>
  </si>
  <si>
    <t>C2</t>
  </si>
  <si>
    <t>A3</t>
  </si>
  <si>
    <t>B3</t>
  </si>
  <si>
    <t>C3</t>
  </si>
  <si>
    <t>Messunsicherheit, Prüfgegenstand:</t>
  </si>
  <si>
    <r>
      <t>Messunsicherheit, Prüfgerät (</t>
    </r>
    <r>
      <rPr>
        <b/>
        <sz val="11"/>
        <color theme="1"/>
        <rFont val="Calibri"/>
        <family val="2"/>
        <scheme val="minor"/>
      </rPr>
      <t>k=1</t>
    </r>
    <r>
      <rPr>
        <sz val="11"/>
        <color theme="1"/>
        <rFont val="Calibri"/>
        <family val="2"/>
        <scheme val="minor"/>
      </rPr>
      <t>):</t>
    </r>
  </si>
  <si>
    <t>Name, Bearbeiter:</t>
  </si>
  <si>
    <t>Prüfgerät, Referenz:</t>
  </si>
  <si>
    <t>Messwert</t>
  </si>
  <si>
    <t>Referenzwert</t>
  </si>
  <si>
    <t>B = Referenzwert, Prüfgerät</t>
  </si>
  <si>
    <t>Prüfungen im Messbereich des Prüfgegenstandes (Untergrenze, Mitte und Obergrenze)</t>
  </si>
  <si>
    <t>Es werden Prüfungen im Messbereich des Prüfgegenstandes (Untergrenze, Mitte und Obergrenze) durchgeführt.</t>
  </si>
  <si>
    <t>Berichtsnummer:</t>
  </si>
  <si>
    <t>C = Differenz, A-B</t>
  </si>
  <si>
    <t xml:space="preserve"> (manuell abgezählt)</t>
  </si>
  <si>
    <t>Datensatz: jeweils die ersten 5 Wertepaare</t>
  </si>
  <si>
    <t xml:space="preserve"> =&gt; erweiterte Messunsicherheit (k=2):</t>
  </si>
  <si>
    <t>Auswertung, Messunsicherheit</t>
  </si>
  <si>
    <t>Kalibrierfunktion</t>
  </si>
  <si>
    <t>Nennwert</t>
  </si>
  <si>
    <t>Kalibierfunktion</t>
  </si>
  <si>
    <t>Steigung</t>
  </si>
  <si>
    <t>Achs.abschn.</t>
  </si>
  <si>
    <t>Korrel.</t>
  </si>
  <si>
    <t xml:space="preserve">Korrel.             </t>
  </si>
  <si>
    <t>-20</t>
  </si>
  <si>
    <t xml:space="preserve">Steigung         </t>
  </si>
  <si>
    <t xml:space="preserve"> - mittels Demoversion der komerziellen Statistiksoftware Valoo 10</t>
  </si>
  <si>
    <t>A1 nach Kal.</t>
  </si>
  <si>
    <t>Sofern die Kalibrierfunktion auf die Anzeigewerte angewendet wird:</t>
  </si>
  <si>
    <t>A2 nach Kal.</t>
  </si>
  <si>
    <t>A3 nach Kal.</t>
  </si>
  <si>
    <t>A3k, Diff.</t>
  </si>
  <si>
    <t>A2k, Diff.</t>
  </si>
  <si>
    <t>A1k, Diff.</t>
  </si>
  <si>
    <t>Nachkommastellen für Kal.funktion:</t>
  </si>
  <si>
    <t xml:space="preserve"> =&gt; lineare Kalibrierfunktion:</t>
  </si>
  <si>
    <t>A = Anzeigewert, Prüfgegenstand</t>
  </si>
  <si>
    <t>geht auch mit dieser Nachkommastellenzahl</t>
  </si>
  <si>
    <t>in die Berechnung der Messunsicherheit ein.</t>
  </si>
  <si>
    <t>(siehe unten, Zeile 68)</t>
  </si>
  <si>
    <r>
      <rPr>
        <u/>
        <sz val="11"/>
        <color theme="5"/>
        <rFont val="Calibri"/>
        <family val="2"/>
        <scheme val="minor"/>
      </rPr>
      <t>Hinweis:</t>
    </r>
    <r>
      <rPr>
        <sz val="11"/>
        <color theme="5"/>
        <rFont val="Calibri"/>
        <family val="2"/>
        <scheme val="minor"/>
      </rPr>
      <t xml:space="preserve"> Die angezeigte Kalibrierfunktion</t>
    </r>
  </si>
  <si>
    <t>Nachkommastellenanzahl auf das Rechenergebnis</t>
  </si>
  <si>
    <t>kontrolliert und nachvollzogen werden.</t>
  </si>
  <si>
    <t>Hierdurch kann die reale Auswirkung der gewählten</t>
  </si>
  <si>
    <t>LA Toolsammlung</t>
  </si>
  <si>
    <t>lars-alpers@gmx.de</t>
  </si>
  <si>
    <t>Thermometerkalibrierung</t>
  </si>
  <si>
    <t xml:space="preserve">                Nach geeigneter Anpassung sollte das Tool prinzipiell auch für die Kalibrierung anderer Messgeräte einsetzbar sein.</t>
  </si>
  <si>
    <t>Ein Tool zur Auswertung der Kalibrierung eines Thermometers mit Berechnung der Messunsicherheit und einer linearen Kalibrierfunktion</t>
  </si>
  <si>
    <t>HINWEIS: Das vorliegende Tool dient der Auswertung von Messungen mit dem zu prüfenden Thermometer gegen eine geeignete Referenz.</t>
  </si>
  <si>
    <t>zufällige Unsicherheit, Prüfgegenstand:</t>
  </si>
  <si>
    <t>Hinweis: der t-Faktor wird auf 3 Nachkommastellen genau berechnet</t>
  </si>
  <si>
    <t>Prüf- und Kalibrierbericht, Thermometer</t>
  </si>
  <si>
    <t>Stand, Rechenblatt: 21.07.2019</t>
  </si>
  <si>
    <r>
      <t xml:space="preserve">21.07.2019, </t>
    </r>
    <r>
      <rPr>
        <sz val="14"/>
        <color theme="1"/>
        <rFont val="Brush Script Std"/>
        <family val="4"/>
      </rPr>
      <t>Lars Alpers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</si>
</sst>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± &quot;General"/>
    <numFmt numFmtId="165" formatCode="&quot;± &quot;0.0"/>
    <numFmt numFmtId="166" formatCode="0.0"/>
    <numFmt numFmtId="167" formatCode="&quot;± &quot;0.0&quot; °C&quot;"/>
    <numFmt numFmtId="168" formatCode="&quot;± &quot;General&quot; °C&quot;"/>
    <numFmt numFmtId="169" formatCode="&quot;± &quot;0.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3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1"/>
      <name val="Brush Script Std"/>
      <family val="4"/>
    </font>
    <font>
      <sz val="14"/>
      <color theme="1"/>
      <name val="Brush Script Std"/>
      <family val="4"/>
    </font>
    <font>
      <sz val="11"/>
      <color theme="5"/>
      <name val="Calibri"/>
      <family val="2"/>
      <scheme val="minor"/>
    </font>
    <font>
      <b/>
      <sz val="11"/>
      <color theme="5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.5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5"/>
      <name val="Calibri"/>
      <family val="2"/>
      <scheme val="minor"/>
    </font>
    <font>
      <sz val="10"/>
      <name val="Arial"/>
      <family val="2"/>
    </font>
    <font>
      <u/>
      <sz val="14"/>
      <name val="Arial"/>
      <family val="2"/>
    </font>
    <font>
      <u/>
      <sz val="10"/>
      <color indexed="12"/>
      <name val="Arial"/>
      <family val="2"/>
    </font>
    <font>
      <i/>
      <u/>
      <sz val="10"/>
      <color indexed="12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4" tint="0.39994506668294322"/>
      </left>
      <right/>
      <top/>
      <bottom/>
      <diagonal/>
    </border>
  </borders>
  <cellStyleXfs count="3">
    <xf numFmtId="0" fontId="0" fillId="0" borderId="0"/>
    <xf numFmtId="0" fontId="24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187">
    <xf numFmtId="0" fontId="0" fillId="0" borderId="0" xfId="0"/>
    <xf numFmtId="0" fontId="0" fillId="2" borderId="13" xfId="0" applyFill="1" applyBorder="1"/>
    <xf numFmtId="0" fontId="0" fillId="2" borderId="0" xfId="0" applyFill="1"/>
    <xf numFmtId="0" fontId="0" fillId="2" borderId="10" xfId="0" applyFill="1" applyBorder="1"/>
    <xf numFmtId="0" fontId="0" fillId="2" borderId="11" xfId="0" applyFill="1" applyBorder="1"/>
    <xf numFmtId="0" fontId="0" fillId="2" borderId="6" xfId="0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horizontal="centerContinuous"/>
    </xf>
    <xf numFmtId="0" fontId="1" fillId="2" borderId="10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0" fillId="2" borderId="12" xfId="0" applyFont="1" applyFill="1" applyBorder="1"/>
    <xf numFmtId="0" fontId="1" fillId="2" borderId="3" xfId="0" applyFont="1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2" borderId="5" xfId="0" applyFill="1" applyBorder="1"/>
    <xf numFmtId="2" fontId="0" fillId="2" borderId="1" xfId="0" applyNumberFormat="1" applyFill="1" applyBorder="1"/>
    <xf numFmtId="0" fontId="1" fillId="2" borderId="7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67" fontId="1" fillId="2" borderId="15" xfId="0" applyNumberFormat="1" applyFont="1" applyFill="1" applyBorder="1" applyAlignment="1">
      <alignment horizontal="center" vertical="center"/>
    </xf>
    <xf numFmtId="0" fontId="0" fillId="2" borderId="0" xfId="0" applyFill="1" applyProtection="1">
      <protection locked="0"/>
    </xf>
    <xf numFmtId="0" fontId="0" fillId="2" borderId="13" xfId="0" applyFill="1" applyBorder="1" applyProtection="1"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0" xfId="0" applyFill="1" applyBorder="1"/>
    <xf numFmtId="0" fontId="0" fillId="2" borderId="0" xfId="0" applyNumberFormat="1" applyFill="1" applyBorder="1" applyAlignment="1">
      <alignment horizontal="right"/>
    </xf>
    <xf numFmtId="0" fontId="0" fillId="2" borderId="0" xfId="0" applyNumberFormat="1" applyFill="1" applyBorder="1"/>
    <xf numFmtId="0" fontId="3" fillId="2" borderId="0" xfId="0" applyFont="1" applyFill="1"/>
    <xf numFmtId="0" fontId="0" fillId="2" borderId="13" xfId="0" applyFill="1" applyBorder="1" applyProtection="1"/>
    <xf numFmtId="0" fontId="0" fillId="2" borderId="18" xfId="0" applyFill="1" applyBorder="1" applyProtection="1"/>
    <xf numFmtId="0" fontId="0" fillId="2" borderId="0" xfId="0" applyFill="1" applyProtection="1"/>
    <xf numFmtId="0" fontId="0" fillId="2" borderId="18" xfId="0" applyFill="1" applyBorder="1" applyAlignment="1" applyProtection="1">
      <alignment horizontal="left"/>
    </xf>
    <xf numFmtId="0" fontId="6" fillId="2" borderId="0" xfId="0" applyFont="1" applyFill="1" applyProtection="1"/>
    <xf numFmtId="0" fontId="13" fillId="2" borderId="0" xfId="0" applyFont="1" applyFill="1" applyProtection="1"/>
    <xf numFmtId="0" fontId="3" fillId="2" borderId="0" xfId="0" applyFont="1" applyFill="1" applyProtection="1"/>
    <xf numFmtId="0" fontId="1" fillId="2" borderId="0" xfId="0" applyFont="1" applyFill="1" applyAlignment="1" applyProtection="1">
      <alignment vertical="top"/>
    </xf>
    <xf numFmtId="0" fontId="4" fillId="2" borderId="18" xfId="0" applyFont="1" applyFill="1" applyBorder="1" applyAlignment="1" applyProtection="1">
      <alignment horizontal="center"/>
    </xf>
    <xf numFmtId="0" fontId="11" fillId="2" borderId="2" xfId="0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18" xfId="0" applyFill="1" applyBorder="1" applyAlignment="1" applyProtection="1">
      <alignment horizontal="center"/>
    </xf>
    <xf numFmtId="0" fontId="10" fillId="2" borderId="3" xfId="0" applyFont="1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11" fillId="2" borderId="4" xfId="0" applyFont="1" applyFill="1" applyBorder="1" applyAlignment="1" applyProtection="1">
      <alignment horizontal="center"/>
    </xf>
    <xf numFmtId="49" fontId="0" fillId="2" borderId="3" xfId="0" applyNumberFormat="1" applyFill="1" applyBorder="1" applyAlignment="1" applyProtection="1">
      <alignment horizontal="right"/>
    </xf>
    <xf numFmtId="0" fontId="4" fillId="2" borderId="18" xfId="0" applyNumberFormat="1" applyFont="1" applyFill="1" applyBorder="1" applyProtection="1"/>
    <xf numFmtId="0" fontId="11" fillId="2" borderId="3" xfId="0" applyNumberFormat="1" applyFont="1" applyFill="1" applyBorder="1" applyProtection="1"/>
    <xf numFmtId="49" fontId="0" fillId="2" borderId="1" xfId="0" applyNumberFormat="1" applyFill="1" applyBorder="1" applyAlignment="1" applyProtection="1">
      <alignment horizontal="right"/>
    </xf>
    <xf numFmtId="49" fontId="0" fillId="2" borderId="4" xfId="0" applyNumberFormat="1" applyFill="1" applyBorder="1" applyAlignment="1" applyProtection="1">
      <alignment horizontal="right"/>
    </xf>
    <xf numFmtId="0" fontId="11" fillId="2" borderId="4" xfId="0" applyNumberFormat="1" applyFont="1" applyFill="1" applyBorder="1" applyProtection="1"/>
    <xf numFmtId="0" fontId="0" fillId="2" borderId="6" xfId="0" applyFill="1" applyBorder="1" applyProtection="1"/>
    <xf numFmtId="0" fontId="0" fillId="2" borderId="0" xfId="0" applyFill="1" applyBorder="1" applyProtection="1"/>
    <xf numFmtId="0" fontId="0" fillId="2" borderId="0" xfId="0" applyNumberFormat="1" applyFill="1" applyBorder="1" applyAlignment="1" applyProtection="1">
      <alignment horizontal="right"/>
    </xf>
    <xf numFmtId="0" fontId="0" fillId="2" borderId="0" xfId="0" applyNumberFormat="1" applyFill="1" applyBorder="1" applyProtection="1"/>
    <xf numFmtId="0" fontId="0" fillId="2" borderId="18" xfId="0" applyNumberFormat="1" applyFill="1" applyBorder="1" applyProtection="1"/>
    <xf numFmtId="0" fontId="1" fillId="2" borderId="9" xfId="0" applyFont="1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1" fillId="2" borderId="9" xfId="0" applyFont="1" applyFill="1" applyBorder="1" applyAlignment="1" applyProtection="1">
      <alignment horizontal="centerContinuous"/>
    </xf>
    <xf numFmtId="0" fontId="1" fillId="2" borderId="10" xfId="0" applyFont="1" applyFill="1" applyBorder="1" applyAlignment="1" applyProtection="1">
      <alignment horizontal="centerContinuous"/>
    </xf>
    <xf numFmtId="0" fontId="1" fillId="2" borderId="11" xfId="0" applyFont="1" applyFill="1" applyBorder="1" applyAlignment="1" applyProtection="1">
      <alignment horizontal="centerContinuous"/>
    </xf>
    <xf numFmtId="0" fontId="0" fillId="2" borderId="12" xfId="0" applyFont="1" applyFill="1" applyBorder="1" applyProtection="1"/>
    <xf numFmtId="0" fontId="1" fillId="2" borderId="3" xfId="0" applyFont="1" applyFill="1" applyBorder="1" applyAlignment="1" applyProtection="1">
      <alignment horizontal="center"/>
    </xf>
    <xf numFmtId="0" fontId="0" fillId="2" borderId="7" xfId="0" applyFill="1" applyBorder="1" applyProtection="1"/>
    <xf numFmtId="0" fontId="0" fillId="2" borderId="8" xfId="0" applyFill="1" applyBorder="1" applyProtection="1"/>
    <xf numFmtId="0" fontId="0" fillId="2" borderId="5" xfId="0" applyFill="1" applyBorder="1" applyProtection="1"/>
    <xf numFmtId="165" fontId="0" fillId="2" borderId="1" xfId="0" applyNumberFormat="1" applyFill="1" applyBorder="1" applyAlignment="1" applyProtection="1"/>
    <xf numFmtId="0" fontId="10" fillId="2" borderId="1" xfId="0" applyFont="1" applyFill="1" applyBorder="1" applyAlignment="1" applyProtection="1">
      <alignment horizontal="center"/>
    </xf>
    <xf numFmtId="0" fontId="4" fillId="2" borderId="1" xfId="0" applyNumberFormat="1" applyFont="1" applyFill="1" applyBorder="1" applyProtection="1"/>
    <xf numFmtId="0" fontId="11" fillId="2" borderId="1" xfId="0" applyFont="1" applyFill="1" applyBorder="1" applyProtection="1"/>
    <xf numFmtId="0" fontId="1" fillId="2" borderId="7" xfId="0" applyFont="1" applyFill="1" applyBorder="1" applyAlignment="1" applyProtection="1">
      <alignment horizontal="left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168" fontId="5" fillId="2" borderId="15" xfId="0" applyNumberFormat="1" applyFont="1" applyFill="1" applyBorder="1" applyAlignment="1" applyProtection="1">
      <alignment horizontal="center" vertical="center"/>
    </xf>
    <xf numFmtId="0" fontId="14" fillId="2" borderId="0" xfId="0" applyFont="1" applyFill="1" applyProtection="1"/>
    <xf numFmtId="0" fontId="16" fillId="2" borderId="3" xfId="0" applyNumberFormat="1" applyFont="1" applyFill="1" applyBorder="1" applyAlignment="1">
      <alignment horizontal="right"/>
    </xf>
    <xf numFmtId="0" fontId="16" fillId="2" borderId="4" xfId="0" applyNumberFormat="1" applyFont="1" applyFill="1" applyBorder="1" applyAlignment="1">
      <alignment horizontal="right"/>
    </xf>
    <xf numFmtId="165" fontId="16" fillId="2" borderId="1" xfId="0" applyNumberFormat="1" applyFont="1" applyFill="1" applyBorder="1" applyAlignment="1" applyProtection="1">
      <protection locked="0"/>
    </xf>
    <xf numFmtId="0" fontId="16" fillId="2" borderId="1" xfId="0" applyFont="1" applyFill="1" applyBorder="1" applyAlignment="1" applyProtection="1">
      <alignment horizontal="centerContinuous"/>
    </xf>
    <xf numFmtId="0" fontId="16" fillId="2" borderId="4" xfId="0" applyFont="1" applyFill="1" applyBorder="1" applyAlignment="1" applyProtection="1">
      <alignment horizontal="center"/>
    </xf>
    <xf numFmtId="0" fontId="16" fillId="2" borderId="3" xfId="0" applyNumberFormat="1" applyFont="1" applyFill="1" applyBorder="1" applyAlignment="1" applyProtection="1">
      <alignment horizontal="right"/>
    </xf>
    <xf numFmtId="0" fontId="4" fillId="2" borderId="3" xfId="0" applyNumberFormat="1" applyFont="1" applyFill="1" applyBorder="1" applyAlignment="1" applyProtection="1">
      <alignment horizontal="right"/>
    </xf>
    <xf numFmtId="0" fontId="16" fillId="2" borderId="4" xfId="0" applyNumberFormat="1" applyFont="1" applyFill="1" applyBorder="1" applyAlignment="1" applyProtection="1">
      <alignment horizontal="right"/>
    </xf>
    <xf numFmtId="0" fontId="4" fillId="2" borderId="4" xfId="0" applyNumberFormat="1" applyFont="1" applyFill="1" applyBorder="1" applyAlignment="1" applyProtection="1">
      <alignment horizontal="right"/>
    </xf>
    <xf numFmtId="165" fontId="16" fillId="2" borderId="1" xfId="0" applyNumberFormat="1" applyFont="1" applyFill="1" applyBorder="1" applyAlignment="1" applyProtection="1"/>
    <xf numFmtId="0" fontId="2" fillId="2" borderId="0" xfId="0" applyFont="1" applyFill="1" applyAlignment="1" applyProtection="1"/>
    <xf numFmtId="0" fontId="12" fillId="2" borderId="14" xfId="0" applyFont="1" applyFill="1" applyBorder="1" applyAlignment="1" applyProtection="1">
      <alignment horizontal="center"/>
    </xf>
    <xf numFmtId="0" fontId="10" fillId="2" borderId="19" xfId="0" applyFont="1" applyFill="1" applyBorder="1" applyAlignment="1" applyProtection="1">
      <alignment horizontal="center"/>
    </xf>
    <xf numFmtId="169" fontId="0" fillId="2" borderId="1" xfId="0" applyNumberFormat="1" applyFill="1" applyBorder="1"/>
    <xf numFmtId="0" fontId="0" fillId="2" borderId="0" xfId="0" applyFill="1" applyBorder="1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0" fillId="2" borderId="19" xfId="0" applyFill="1" applyBorder="1" applyAlignment="1" applyProtection="1">
      <alignment horizontal="center"/>
    </xf>
    <xf numFmtId="0" fontId="2" fillId="2" borderId="0" xfId="0" applyFont="1" applyFill="1" applyProtection="1"/>
    <xf numFmtId="0" fontId="0" fillId="2" borderId="0" xfId="0" applyFill="1" applyAlignment="1">
      <alignment horizontal="centerContinuous"/>
    </xf>
    <xf numFmtId="0" fontId="0" fillId="2" borderId="13" xfId="0" applyFont="1" applyFill="1" applyBorder="1" applyAlignment="1"/>
    <xf numFmtId="0" fontId="18" fillId="2" borderId="0" xfId="0" applyFont="1" applyFill="1" applyAlignment="1">
      <alignment horizontal="right"/>
    </xf>
    <xf numFmtId="166" fontId="0" fillId="2" borderId="3" xfId="0" applyNumberFormat="1" applyFill="1" applyBorder="1" applyAlignment="1">
      <alignment horizontal="right"/>
    </xf>
    <xf numFmtId="166" fontId="0" fillId="2" borderId="4" xfId="0" applyNumberFormat="1" applyFill="1" applyBorder="1" applyAlignment="1">
      <alignment horizontal="right"/>
    </xf>
    <xf numFmtId="0" fontId="0" fillId="2" borderId="0" xfId="0" applyFill="1" applyAlignment="1" applyProtection="1">
      <alignment horizontal="centerContinuous"/>
    </xf>
    <xf numFmtId="0" fontId="18" fillId="2" borderId="0" xfId="0" applyFont="1" applyFill="1" applyAlignment="1" applyProtection="1">
      <alignment horizontal="right"/>
    </xf>
    <xf numFmtId="0" fontId="0" fillId="2" borderId="13" xfId="0" applyFont="1" applyFill="1" applyBorder="1" applyAlignment="1" applyProtection="1"/>
    <xf numFmtId="0" fontId="5" fillId="2" borderId="13" xfId="0" applyFont="1" applyFill="1" applyBorder="1" applyProtection="1"/>
    <xf numFmtId="0" fontId="0" fillId="0" borderId="0" xfId="0" applyProtection="1"/>
    <xf numFmtId="0" fontId="4" fillId="2" borderId="2" xfId="0" applyNumberFormat="1" applyFont="1" applyFill="1" applyBorder="1" applyAlignment="1" applyProtection="1">
      <alignment horizontal="center"/>
    </xf>
    <xf numFmtId="0" fontId="19" fillId="2" borderId="20" xfId="0" applyFont="1" applyFill="1" applyBorder="1" applyProtection="1"/>
    <xf numFmtId="164" fontId="4" fillId="2" borderId="1" xfId="0" applyNumberFormat="1" applyFont="1" applyFill="1" applyBorder="1" applyProtection="1"/>
    <xf numFmtId="0" fontId="0" fillId="2" borderId="0" xfId="0" applyFill="1" applyBorder="1" applyAlignment="1" applyProtection="1">
      <alignment horizontal="left"/>
    </xf>
    <xf numFmtId="0" fontId="5" fillId="2" borderId="13" xfId="0" applyFont="1" applyFill="1" applyBorder="1" applyProtection="1">
      <protection locked="0"/>
    </xf>
    <xf numFmtId="0" fontId="0" fillId="2" borderId="2" xfId="0" applyFill="1" applyBorder="1" applyAlignment="1" applyProtection="1">
      <alignment horizontal="center"/>
    </xf>
    <xf numFmtId="0" fontId="20" fillId="2" borderId="0" xfId="0" applyFont="1" applyFill="1"/>
    <xf numFmtId="0" fontId="19" fillId="2" borderId="0" xfId="0" applyFont="1" applyFill="1" applyBorder="1" applyProtection="1"/>
    <xf numFmtId="0" fontId="0" fillId="0" borderId="0" xfId="0" applyFill="1" applyBorder="1"/>
    <xf numFmtId="0" fontId="0" fillId="0" borderId="0" xfId="0" applyNumberFormat="1" applyFill="1" applyBorder="1"/>
    <xf numFmtId="0" fontId="0" fillId="0" borderId="0" xfId="0" applyFill="1"/>
    <xf numFmtId="0" fontId="21" fillId="2" borderId="3" xfId="0" applyNumberFormat="1" applyFont="1" applyFill="1" applyBorder="1" applyProtection="1"/>
    <xf numFmtId="0" fontId="11" fillId="2" borderId="1" xfId="0" applyFont="1" applyFill="1" applyBorder="1" applyAlignment="1" applyProtection="1">
      <alignment horizontal="center"/>
    </xf>
    <xf numFmtId="0" fontId="11" fillId="2" borderId="21" xfId="0" applyFont="1" applyFill="1" applyBorder="1" applyAlignment="1" applyProtection="1">
      <alignment horizontal="left"/>
    </xf>
    <xf numFmtId="0" fontId="11" fillId="2" borderId="22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49" fontId="0" fillId="2" borderId="0" xfId="0" applyNumberFormat="1" applyFill="1" applyBorder="1" applyProtection="1"/>
    <xf numFmtId="0" fontId="1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167" fontId="1" fillId="2" borderId="0" xfId="0" applyNumberFormat="1" applyFont="1" applyFill="1" applyBorder="1" applyAlignment="1">
      <alignment horizontal="center" vertical="center"/>
    </xf>
    <xf numFmtId="167" fontId="17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/>
    <xf numFmtId="167" fontId="0" fillId="2" borderId="0" xfId="0" applyNumberFormat="1" applyFont="1" applyFill="1" applyBorder="1" applyAlignment="1"/>
    <xf numFmtId="167" fontId="16" fillId="2" borderId="0" xfId="0" applyNumberFormat="1" applyFont="1" applyFill="1" applyBorder="1" applyAlignment="1"/>
    <xf numFmtId="0" fontId="0" fillId="2" borderId="0" xfId="0" applyFont="1" applyFill="1" applyAlignment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/>
    <xf numFmtId="0" fontId="0" fillId="0" borderId="0" xfId="0" applyFont="1" applyFill="1" applyBorder="1" applyAlignment="1"/>
    <xf numFmtId="167" fontId="17" fillId="2" borderId="1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/>
    <xf numFmtId="0" fontId="0" fillId="2" borderId="0" xfId="0" applyFont="1" applyFill="1" applyBorder="1" applyAlignment="1">
      <alignment horizontal="center"/>
    </xf>
    <xf numFmtId="167" fontId="0" fillId="2" borderId="0" xfId="0" applyNumberFormat="1" applyFont="1" applyFill="1" applyBorder="1" applyAlignment="1">
      <alignment horizontal="center"/>
    </xf>
    <xf numFmtId="167" fontId="16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4" fillId="2" borderId="0" xfId="0" applyFont="1" applyFill="1" applyAlignment="1"/>
    <xf numFmtId="0" fontId="0" fillId="2" borderId="1" xfId="0" applyFont="1" applyFill="1" applyBorder="1" applyAlignment="1">
      <alignment horizontal="center"/>
    </xf>
    <xf numFmtId="0" fontId="16" fillId="2" borderId="0" xfId="0" applyFont="1" applyFill="1" applyAlignment="1"/>
    <xf numFmtId="0" fontId="16" fillId="2" borderId="0" xfId="0" applyFont="1" applyFill="1" applyBorder="1" applyAlignment="1"/>
    <xf numFmtId="0" fontId="2" fillId="2" borderId="0" xfId="0" applyFont="1" applyFill="1" applyAlignment="1">
      <alignment vertical="top"/>
    </xf>
    <xf numFmtId="0" fontId="11" fillId="2" borderId="0" xfId="0" applyFont="1" applyFill="1" applyBorder="1" applyProtection="1"/>
    <xf numFmtId="0" fontId="0" fillId="2" borderId="17" xfId="0" applyFill="1" applyBorder="1" applyProtection="1"/>
    <xf numFmtId="14" fontId="0" fillId="2" borderId="0" xfId="0" applyNumberFormat="1" applyFill="1" applyAlignment="1" applyProtection="1">
      <alignment horizontal="left"/>
      <protection locked="0"/>
    </xf>
    <xf numFmtId="0" fontId="1" fillId="2" borderId="0" xfId="0" applyFont="1" applyFill="1"/>
    <xf numFmtId="0" fontId="0" fillId="2" borderId="23" xfId="0" applyFill="1" applyBorder="1"/>
    <xf numFmtId="0" fontId="0" fillId="2" borderId="23" xfId="0" applyFont="1" applyFill="1" applyBorder="1" applyAlignment="1"/>
    <xf numFmtId="0" fontId="0" fillId="2" borderId="23" xfId="0" applyFill="1" applyBorder="1" applyProtection="1"/>
    <xf numFmtId="0" fontId="16" fillId="2" borderId="23" xfId="0" applyFont="1" applyFill="1" applyBorder="1"/>
    <xf numFmtId="0" fontId="5" fillId="2" borderId="1" xfId="0" applyFont="1" applyFill="1" applyBorder="1" applyAlignment="1">
      <alignment horizontal="center"/>
    </xf>
    <xf numFmtId="0" fontId="16" fillId="2" borderId="23" xfId="0" applyFont="1" applyFill="1" applyBorder="1" applyAlignment="1">
      <alignment vertical="top"/>
    </xf>
    <xf numFmtId="0" fontId="16" fillId="2" borderId="23" xfId="0" applyFont="1" applyFill="1" applyBorder="1" applyAlignment="1">
      <alignment vertical="center"/>
    </xf>
    <xf numFmtId="0" fontId="25" fillId="3" borderId="0" xfId="1" applyFont="1" applyFill="1" applyProtection="1">
      <protection hidden="1"/>
    </xf>
    <xf numFmtId="0" fontId="24" fillId="3" borderId="0" xfId="1" applyFill="1" applyProtection="1">
      <protection hidden="1"/>
    </xf>
    <xf numFmtId="0" fontId="27" fillId="3" borderId="0" xfId="2" applyFont="1" applyFill="1" applyAlignment="1" applyProtection="1">
      <protection hidden="1"/>
    </xf>
    <xf numFmtId="0" fontId="28" fillId="3" borderId="0" xfId="1" applyFont="1" applyFill="1" applyAlignment="1" applyProtection="1">
      <alignment horizontal="left"/>
      <protection hidden="1"/>
    </xf>
    <xf numFmtId="0" fontId="29" fillId="0" borderId="0" xfId="1" applyFont="1" applyAlignment="1" applyProtection="1">
      <alignment horizontal="left"/>
      <protection hidden="1"/>
    </xf>
    <xf numFmtId="0" fontId="24" fillId="0" borderId="0" xfId="1" applyAlignment="1" applyProtection="1">
      <alignment horizontal="left"/>
      <protection hidden="1"/>
    </xf>
    <xf numFmtId="0" fontId="0" fillId="2" borderId="0" xfId="0" applyFill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</xf>
    <xf numFmtId="0" fontId="0" fillId="2" borderId="9" xfId="0" applyFill="1" applyBorder="1" applyAlignment="1" applyProtection="1">
      <alignment horizontal="left"/>
    </xf>
    <xf numFmtId="0" fontId="0" fillId="2" borderId="10" xfId="0" applyFill="1" applyBorder="1" applyAlignment="1" applyProtection="1">
      <alignment horizontal="left"/>
    </xf>
    <xf numFmtId="0" fontId="0" fillId="2" borderId="11" xfId="0" applyFill="1" applyBorder="1" applyAlignment="1" applyProtection="1">
      <alignment horizontal="left"/>
    </xf>
    <xf numFmtId="0" fontId="0" fillId="2" borderId="16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0" fillId="2" borderId="17" xfId="0" applyFill="1" applyBorder="1" applyAlignment="1" applyProtection="1">
      <alignment horizontal="left"/>
    </xf>
    <xf numFmtId="0" fontId="0" fillId="2" borderId="12" xfId="0" applyFill="1" applyBorder="1" applyAlignment="1" applyProtection="1">
      <alignment horizontal="left"/>
    </xf>
    <xf numFmtId="0" fontId="0" fillId="2" borderId="13" xfId="0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left"/>
    </xf>
    <xf numFmtId="169" fontId="0" fillId="2" borderId="1" xfId="0" applyNumberFormat="1" applyFill="1" applyBorder="1" applyAlignment="1" applyProtection="1">
      <protection locked="0"/>
    </xf>
    <xf numFmtId="169" fontId="16" fillId="2" borderId="1" xfId="0" applyNumberFormat="1" applyFont="1" applyFill="1" applyBorder="1" applyAlignment="1" applyProtection="1">
      <protection locked="0"/>
    </xf>
    <xf numFmtId="2" fontId="0" fillId="2" borderId="1" xfId="0" applyNumberFormat="1" applyFill="1" applyBorder="1" applyAlignment="1">
      <alignment horizontal="right"/>
    </xf>
    <xf numFmtId="2" fontId="16" fillId="2" borderId="1" xfId="0" applyNumberFormat="1" applyFont="1" applyFill="1" applyBorder="1" applyAlignment="1" applyProtection="1">
      <protection locked="0"/>
    </xf>
    <xf numFmtId="1" fontId="0" fillId="2" borderId="0" xfId="0" applyNumberFormat="1" applyFill="1"/>
    <xf numFmtId="0" fontId="9" fillId="2" borderId="0" xfId="0" applyFont="1" applyFill="1" applyBorder="1" applyAlignment="1">
      <alignment horizontal="left" vertical="top"/>
    </xf>
  </cellXfs>
  <cellStyles count="3">
    <cellStyle name="Link" xfId="2" builtinId="8"/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85725</xdr:colOff>
      <xdr:row>26</xdr:row>
      <xdr:rowOff>0</xdr:rowOff>
    </xdr:from>
    <xdr:to>
      <xdr:col>18</xdr:col>
      <xdr:colOff>352425</xdr:colOff>
      <xdr:row>27</xdr:row>
      <xdr:rowOff>85725</xdr:rowOff>
    </xdr:to>
    <xdr:sp macro="" textlink="">
      <xdr:nvSpPr>
        <xdr:cNvPr id="2" name="Pfeil nach recht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34225" y="4629150"/>
          <a:ext cx="714375" cy="276225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12</xdr:col>
      <xdr:colOff>0</xdr:colOff>
      <xdr:row>43</xdr:row>
      <xdr:rowOff>142875</xdr:rowOff>
    </xdr:from>
    <xdr:to>
      <xdr:col>18</xdr:col>
      <xdr:colOff>352425</xdr:colOff>
      <xdr:row>45</xdr:row>
      <xdr:rowOff>57150</xdr:rowOff>
    </xdr:to>
    <xdr:sp macro="" textlink="">
      <xdr:nvSpPr>
        <xdr:cNvPr id="3" name="Pfeil nach rechts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7810500" y="8743950"/>
          <a:ext cx="4610100" cy="371475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11</xdr:col>
      <xdr:colOff>38100</xdr:colOff>
      <xdr:row>56</xdr:row>
      <xdr:rowOff>19050</xdr:rowOff>
    </xdr:from>
    <xdr:to>
      <xdr:col>18</xdr:col>
      <xdr:colOff>295275</xdr:colOff>
      <xdr:row>58</xdr:row>
      <xdr:rowOff>9525</xdr:rowOff>
    </xdr:to>
    <xdr:sp macro="" textlink="">
      <xdr:nvSpPr>
        <xdr:cNvPr id="4" name="Pfeil nach rechts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7753350" y="11220450"/>
          <a:ext cx="4610100" cy="371475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</xdr:col>
      <xdr:colOff>590550</xdr:colOff>
      <xdr:row>37</xdr:row>
      <xdr:rowOff>28575</xdr:rowOff>
    </xdr:from>
    <xdr:to>
      <xdr:col>18</xdr:col>
      <xdr:colOff>314325</xdr:colOff>
      <xdr:row>39</xdr:row>
      <xdr:rowOff>19050</xdr:rowOff>
    </xdr:to>
    <xdr:sp macro="" textlink="">
      <xdr:nvSpPr>
        <xdr:cNvPr id="5" name="Pfeil nach rechts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019800" y="7667625"/>
          <a:ext cx="6362700" cy="371475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12</xdr:col>
      <xdr:colOff>9525</xdr:colOff>
      <xdr:row>63</xdr:row>
      <xdr:rowOff>171450</xdr:rowOff>
    </xdr:from>
    <xdr:to>
      <xdr:col>18</xdr:col>
      <xdr:colOff>361950</xdr:colOff>
      <xdr:row>65</xdr:row>
      <xdr:rowOff>161925</xdr:rowOff>
    </xdr:to>
    <xdr:sp macro="" textlink="">
      <xdr:nvSpPr>
        <xdr:cNvPr id="6" name="Pfeil nach rechts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7820025" y="12887325"/>
          <a:ext cx="4610100" cy="371475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ars-alpers@gmx.d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M17"/>
  <sheetViews>
    <sheetView tabSelected="1" workbookViewId="0"/>
  </sheetViews>
  <sheetFormatPr baseColWidth="10" defaultColWidth="11.5703125" defaultRowHeight="12.75" x14ac:dyDescent="0.2"/>
  <cols>
    <col min="1" max="16384" width="11.5703125" style="156"/>
  </cols>
  <sheetData>
    <row r="11" spans="2:13" ht="18" x14ac:dyDescent="0.25">
      <c r="B11" s="155" t="s">
        <v>82</v>
      </c>
      <c r="D11" s="157" t="s">
        <v>83</v>
      </c>
    </row>
    <row r="13" spans="2:13" ht="18" x14ac:dyDescent="0.25">
      <c r="B13" s="158" t="s">
        <v>84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</row>
    <row r="14" spans="2:13" ht="14.25" x14ac:dyDescent="0.2">
      <c r="B14" s="159" t="s">
        <v>86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</row>
    <row r="16" spans="2:13" x14ac:dyDescent="0.2">
      <c r="B16" s="160" t="s">
        <v>87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</row>
    <row r="17" spans="2:2" x14ac:dyDescent="0.2">
      <c r="B17" s="156" t="s">
        <v>85</v>
      </c>
    </row>
  </sheetData>
  <sheetProtection sheet="1" objects="1" scenarios="1"/>
  <mergeCells count="3">
    <mergeCell ref="B13:M13"/>
    <mergeCell ref="B14:M14"/>
    <mergeCell ref="B16:M16"/>
  </mergeCells>
  <hyperlinks>
    <hyperlink ref="D11" r:id="rId1"/>
  </hyperlinks>
  <pageMargins left="0.78740157499999996" right="0.78740157499999996" top="0.984251969" bottom="0.984251969" header="0.4921259845" footer="0.4921259845"/>
  <pageSetup paperSize="9" orientation="portrait" horizontalDpi="0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76"/>
  <sheetViews>
    <sheetView workbookViewId="0">
      <selection activeCell="E3" sqref="E3"/>
    </sheetView>
  </sheetViews>
  <sheetFormatPr baseColWidth="10" defaultRowHeight="15" outlineLevelRow="1" outlineLevelCol="1" x14ac:dyDescent="0.25"/>
  <cols>
    <col min="1" max="1" width="11.42578125" style="2" customWidth="1"/>
    <col min="2" max="2" width="11.42578125" style="2"/>
    <col min="3" max="4" width="11.42578125" style="2" hidden="1" customWidth="1" outlineLevel="1"/>
    <col min="5" max="5" width="11.42578125" style="2" customWidth="1" collapsed="1"/>
    <col min="6" max="6" width="1.42578125" style="2" customWidth="1"/>
    <col min="7" max="8" width="11.42578125" style="2"/>
    <col min="9" max="10" width="11.42578125" style="2" hidden="1" customWidth="1" outlineLevel="1"/>
    <col min="11" max="11" width="11.42578125" style="2" customWidth="1" collapsed="1"/>
    <col min="12" max="12" width="1.42578125" style="2" customWidth="1"/>
    <col min="13" max="14" width="11.42578125" style="2"/>
    <col min="15" max="16" width="11.42578125" style="2" hidden="1" customWidth="1" outlineLevel="1"/>
    <col min="17" max="17" width="11.42578125" style="2" customWidth="1" collapsed="1"/>
    <col min="18" max="18" width="0.85546875" style="2" customWidth="1"/>
    <col min="19" max="16384" width="11.42578125" style="2"/>
  </cols>
  <sheetData>
    <row r="1" spans="1:19" ht="17.25" x14ac:dyDescent="0.25">
      <c r="A1" s="186" t="s">
        <v>90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6" t="s">
        <v>91</v>
      </c>
      <c r="S1" s="148"/>
    </row>
    <row r="2" spans="1:19" ht="24" customHeight="1" x14ac:dyDescent="0.25">
      <c r="A2" s="95" t="s">
        <v>49</v>
      </c>
      <c r="B2" s="1"/>
      <c r="C2" s="1"/>
      <c r="D2" s="1"/>
      <c r="E2" s="10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S2" s="148"/>
    </row>
    <row r="3" spans="1:19" x14ac:dyDescent="0.25">
      <c r="A3" s="2" t="s">
        <v>10</v>
      </c>
      <c r="E3" s="146"/>
      <c r="S3" s="148"/>
    </row>
    <row r="4" spans="1:19" x14ac:dyDescent="0.25">
      <c r="A4" s="1" t="s">
        <v>11</v>
      </c>
      <c r="B4" s="1"/>
      <c r="C4" s="1"/>
      <c r="D4" s="1"/>
      <c r="E4" s="2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S4" s="148"/>
    </row>
    <row r="5" spans="1:19" ht="21" customHeight="1" x14ac:dyDescent="0.25">
      <c r="A5" s="1" t="s">
        <v>9</v>
      </c>
      <c r="B5" s="1"/>
      <c r="C5" s="1"/>
      <c r="D5" s="1"/>
      <c r="E5" s="2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S5" s="148"/>
    </row>
    <row r="6" spans="1:19" ht="21" customHeight="1" x14ac:dyDescent="0.25">
      <c r="A6" s="2" t="s">
        <v>8</v>
      </c>
      <c r="E6" s="20"/>
      <c r="S6" s="148"/>
    </row>
    <row r="7" spans="1:19" x14ac:dyDescent="0.25">
      <c r="A7" s="2" t="s">
        <v>19</v>
      </c>
      <c r="S7" s="148"/>
    </row>
    <row r="8" spans="1:19" x14ac:dyDescent="0.25">
      <c r="A8" s="162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4"/>
      <c r="S8" s="148"/>
    </row>
    <row r="9" spans="1:19" x14ac:dyDescent="0.25">
      <c r="A9" s="165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7"/>
      <c r="S9" s="148"/>
    </row>
    <row r="10" spans="1:19" x14ac:dyDescent="0.25">
      <c r="A10" s="168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70"/>
      <c r="S10" s="148"/>
    </row>
    <row r="11" spans="1:19" x14ac:dyDescent="0.25">
      <c r="A11" s="107"/>
      <c r="B11" s="107"/>
      <c r="C11" s="120"/>
      <c r="D11" s="107"/>
      <c r="E11" s="107"/>
      <c r="F11" s="107"/>
      <c r="G11" s="107"/>
      <c r="H11" s="107"/>
      <c r="I11" s="120"/>
      <c r="J11" s="107"/>
      <c r="K11" s="107"/>
      <c r="L11" s="107"/>
      <c r="M11" s="107"/>
      <c r="N11" s="107"/>
      <c r="O11" s="120"/>
      <c r="P11" s="107"/>
      <c r="Q11" s="107"/>
      <c r="S11" s="148"/>
    </row>
    <row r="12" spans="1:19" x14ac:dyDescent="0.25">
      <c r="A12" s="103" t="s">
        <v>48</v>
      </c>
      <c r="B12" s="107"/>
      <c r="C12" s="120"/>
      <c r="D12" s="107"/>
      <c r="E12" s="107"/>
      <c r="F12" s="107"/>
      <c r="G12" s="107"/>
      <c r="H12" s="107"/>
      <c r="I12" s="120"/>
      <c r="J12" s="107"/>
      <c r="K12" s="107"/>
      <c r="L12" s="107"/>
      <c r="M12" s="107"/>
      <c r="N12" s="107"/>
      <c r="O12" s="120"/>
      <c r="P12" s="107"/>
      <c r="Q12" s="107"/>
      <c r="S12" s="148"/>
    </row>
    <row r="13" spans="1:19" x14ac:dyDescent="0.25">
      <c r="A13" s="107"/>
      <c r="B13" s="107"/>
      <c r="C13" s="120"/>
      <c r="D13" s="107"/>
      <c r="E13" s="107"/>
      <c r="F13" s="107"/>
      <c r="G13" s="107"/>
      <c r="H13" s="107"/>
      <c r="I13" s="120"/>
      <c r="J13" s="107"/>
      <c r="K13" s="107"/>
      <c r="L13" s="107"/>
      <c r="M13" s="107"/>
      <c r="N13" s="107"/>
      <c r="O13" s="120"/>
      <c r="P13" s="107"/>
      <c r="Q13" s="107"/>
      <c r="S13" s="148"/>
    </row>
    <row r="14" spans="1:19" x14ac:dyDescent="0.25">
      <c r="A14" s="33" t="s">
        <v>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S14" s="148"/>
    </row>
    <row r="15" spans="1:19" x14ac:dyDescent="0.25">
      <c r="A15" s="31" t="s">
        <v>74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S15" s="148"/>
    </row>
    <row r="16" spans="1:19" x14ac:dyDescent="0.25">
      <c r="A16" s="31" t="s">
        <v>46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S16" s="148"/>
    </row>
    <row r="17" spans="1:19" x14ac:dyDescent="0.25">
      <c r="A17" s="31" t="s">
        <v>50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S17" s="148"/>
    </row>
    <row r="18" spans="1:19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S18" s="148"/>
    </row>
    <row r="19" spans="1:19" ht="18" customHeight="1" thickBot="1" x14ac:dyDescent="0.3">
      <c r="A19" s="36" t="s">
        <v>16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S19" s="148"/>
    </row>
    <row r="20" spans="1:19" ht="15.75" thickBot="1" x14ac:dyDescent="0.3">
      <c r="A20" s="31" t="s">
        <v>2</v>
      </c>
      <c r="B20" s="31"/>
      <c r="C20" s="31"/>
      <c r="D20" s="31"/>
      <c r="E20" s="109" t="str">
        <f>IF(COUNT(E23:E32)&lt;1,"",AVERAGE(D23:D32))</f>
        <v/>
      </c>
      <c r="F20" s="31"/>
      <c r="G20" s="31" t="s">
        <v>3</v>
      </c>
      <c r="H20" s="31"/>
      <c r="I20" s="31"/>
      <c r="J20" s="31"/>
      <c r="K20" s="109" t="str">
        <f>IF(COUNT(K23:K32)&lt;1,"",AVERAGE(J23:J32))</f>
        <v/>
      </c>
      <c r="L20" s="31"/>
      <c r="M20" s="31" t="s">
        <v>4</v>
      </c>
      <c r="N20" s="31"/>
      <c r="O20" s="31"/>
      <c r="P20" s="31"/>
      <c r="Q20" s="109" t="str">
        <f>IF(COUNT(Q23:Q32)&lt;1,"",AVERAGE(P23:P32))</f>
        <v/>
      </c>
      <c r="S20" s="148"/>
    </row>
    <row r="21" spans="1:19" x14ac:dyDescent="0.25">
      <c r="A21" s="39" t="s">
        <v>31</v>
      </c>
      <c r="B21" s="39" t="s">
        <v>32</v>
      </c>
      <c r="C21" s="39"/>
      <c r="D21" s="79"/>
      <c r="E21" s="40" t="s">
        <v>33</v>
      </c>
      <c r="F21" s="31"/>
      <c r="G21" s="39" t="s">
        <v>34</v>
      </c>
      <c r="H21" s="39" t="s">
        <v>35</v>
      </c>
      <c r="I21" s="39"/>
      <c r="J21" s="79"/>
      <c r="K21" s="40" t="s">
        <v>36</v>
      </c>
      <c r="L21" s="31"/>
      <c r="M21" s="39" t="s">
        <v>37</v>
      </c>
      <c r="N21" s="39" t="s">
        <v>38</v>
      </c>
      <c r="O21" s="39"/>
      <c r="P21" s="79"/>
      <c r="Q21" s="40" t="s">
        <v>39</v>
      </c>
      <c r="S21" s="148"/>
    </row>
    <row r="22" spans="1:19" ht="15.75" thickBot="1" x14ac:dyDescent="0.3">
      <c r="A22" s="43" t="s">
        <v>0</v>
      </c>
      <c r="B22" s="43" t="s">
        <v>0</v>
      </c>
      <c r="C22" s="80" t="s">
        <v>0</v>
      </c>
      <c r="D22" s="80" t="s">
        <v>0</v>
      </c>
      <c r="E22" s="43" t="s">
        <v>0</v>
      </c>
      <c r="F22" s="31"/>
      <c r="G22" s="43" t="s">
        <v>0</v>
      </c>
      <c r="H22" s="43" t="s">
        <v>0</v>
      </c>
      <c r="I22" s="80" t="s">
        <v>0</v>
      </c>
      <c r="J22" s="80" t="s">
        <v>0</v>
      </c>
      <c r="K22" s="43" t="s">
        <v>0</v>
      </c>
      <c r="L22" s="31"/>
      <c r="M22" s="43" t="s">
        <v>0</v>
      </c>
      <c r="N22" s="43" t="s">
        <v>0</v>
      </c>
      <c r="O22" s="80" t="s">
        <v>0</v>
      </c>
      <c r="P22" s="80" t="s">
        <v>0</v>
      </c>
      <c r="Q22" s="43" t="s">
        <v>0</v>
      </c>
      <c r="S22" s="148"/>
    </row>
    <row r="23" spans="1:19" x14ac:dyDescent="0.25">
      <c r="A23" s="22"/>
      <c r="B23" s="22"/>
      <c r="C23" s="76" t="str">
        <f t="shared" ref="C23:D32" si="0">IF(ISBLANK(A23),"",VALUE(A23))</f>
        <v/>
      </c>
      <c r="D23" s="76" t="str">
        <f t="shared" si="0"/>
        <v/>
      </c>
      <c r="E23" s="97" t="str">
        <f>IF(OR(ISBLANK(A23),ISBLANK(B23)),"",VALUE(A23)-VALUE(B23))</f>
        <v/>
      </c>
      <c r="G23" s="22"/>
      <c r="H23" s="22"/>
      <c r="I23" s="76" t="str">
        <f t="shared" ref="I23:I32" si="1">IF(ISBLANK(G23),"",VALUE(G23))</f>
        <v/>
      </c>
      <c r="J23" s="76" t="str">
        <f t="shared" ref="J23:J32" si="2">IF(ISBLANK(H23),"",VALUE(H23))</f>
        <v/>
      </c>
      <c r="K23" s="97" t="str">
        <f t="shared" ref="K23:K32" si="3">IF(OR(ISBLANK(G23),ISBLANK(H23)),"",VALUE(G23)-VALUE(H23))</f>
        <v/>
      </c>
      <c r="M23" s="22"/>
      <c r="N23" s="22"/>
      <c r="O23" s="76" t="str">
        <f t="shared" ref="O23:O32" si="4">IF(ISBLANK(M23),"",VALUE(M23))</f>
        <v/>
      </c>
      <c r="P23" s="76" t="str">
        <f t="shared" ref="P23:P32" si="5">IF(ISBLANK(N23),"",VALUE(N23))</f>
        <v/>
      </c>
      <c r="Q23" s="97" t="str">
        <f>IF(OR(ISBLANK(M23),ISBLANK(N23)),"",VALUE(M23)-VALUE(N23))</f>
        <v/>
      </c>
      <c r="S23" s="148"/>
    </row>
    <row r="24" spans="1:19" x14ac:dyDescent="0.25">
      <c r="A24" s="23"/>
      <c r="B24" s="23"/>
      <c r="C24" s="76" t="str">
        <f t="shared" si="0"/>
        <v/>
      </c>
      <c r="D24" s="76" t="str">
        <f t="shared" si="0"/>
        <v/>
      </c>
      <c r="E24" s="97" t="str">
        <f t="shared" ref="E24:E32" si="6">IF(OR(ISBLANK(A24),ISBLANK(B24)),"",VALUE(A24)-VALUE(B24))</f>
        <v/>
      </c>
      <c r="G24" s="23"/>
      <c r="H24" s="23"/>
      <c r="I24" s="76" t="str">
        <f t="shared" si="1"/>
        <v/>
      </c>
      <c r="J24" s="76" t="str">
        <f t="shared" si="2"/>
        <v/>
      </c>
      <c r="K24" s="97" t="str">
        <f t="shared" si="3"/>
        <v/>
      </c>
      <c r="M24" s="23"/>
      <c r="N24" s="23"/>
      <c r="O24" s="76" t="str">
        <f t="shared" si="4"/>
        <v/>
      </c>
      <c r="P24" s="76" t="str">
        <f t="shared" si="5"/>
        <v/>
      </c>
      <c r="Q24" s="97" t="str">
        <f t="shared" ref="Q24:Q32" si="7">IF(OR(ISBLANK(M24),ISBLANK(N24)),"",VALUE(M24)-VALUE(N24))</f>
        <v/>
      </c>
      <c r="S24" s="148"/>
    </row>
    <row r="25" spans="1:19" x14ac:dyDescent="0.25">
      <c r="A25" s="23"/>
      <c r="B25" s="23"/>
      <c r="C25" s="76" t="str">
        <f t="shared" si="0"/>
        <v/>
      </c>
      <c r="D25" s="76" t="str">
        <f t="shared" si="0"/>
        <v/>
      </c>
      <c r="E25" s="97" t="str">
        <f t="shared" si="6"/>
        <v/>
      </c>
      <c r="G25" s="23"/>
      <c r="H25" s="23"/>
      <c r="I25" s="76" t="str">
        <f t="shared" si="1"/>
        <v/>
      </c>
      <c r="J25" s="76" t="str">
        <f t="shared" si="2"/>
        <v/>
      </c>
      <c r="K25" s="97" t="str">
        <f t="shared" si="3"/>
        <v/>
      </c>
      <c r="M25" s="23"/>
      <c r="N25" s="23"/>
      <c r="O25" s="76" t="str">
        <f t="shared" si="4"/>
        <v/>
      </c>
      <c r="P25" s="76" t="str">
        <f t="shared" si="5"/>
        <v/>
      </c>
      <c r="Q25" s="97" t="str">
        <f t="shared" si="7"/>
        <v/>
      </c>
      <c r="S25" s="148"/>
    </row>
    <row r="26" spans="1:19" x14ac:dyDescent="0.25">
      <c r="A26" s="23"/>
      <c r="B26" s="23"/>
      <c r="C26" s="76" t="str">
        <f t="shared" si="0"/>
        <v/>
      </c>
      <c r="D26" s="76" t="str">
        <f t="shared" si="0"/>
        <v/>
      </c>
      <c r="E26" s="97" t="str">
        <f t="shared" si="6"/>
        <v/>
      </c>
      <c r="G26" s="23"/>
      <c r="H26" s="23"/>
      <c r="I26" s="76" t="str">
        <f t="shared" si="1"/>
        <v/>
      </c>
      <c r="J26" s="76" t="str">
        <f t="shared" si="2"/>
        <v/>
      </c>
      <c r="K26" s="97" t="str">
        <f t="shared" si="3"/>
        <v/>
      </c>
      <c r="M26" s="23"/>
      <c r="N26" s="23"/>
      <c r="O26" s="76" t="str">
        <f t="shared" si="4"/>
        <v/>
      </c>
      <c r="P26" s="76" t="str">
        <f t="shared" si="5"/>
        <v/>
      </c>
      <c r="Q26" s="97" t="str">
        <f t="shared" si="7"/>
        <v/>
      </c>
      <c r="S26" s="148"/>
    </row>
    <row r="27" spans="1:19" x14ac:dyDescent="0.25">
      <c r="A27" s="23"/>
      <c r="B27" s="23"/>
      <c r="C27" s="76" t="str">
        <f t="shared" si="0"/>
        <v/>
      </c>
      <c r="D27" s="76" t="str">
        <f t="shared" si="0"/>
        <v/>
      </c>
      <c r="E27" s="97" t="str">
        <f t="shared" si="6"/>
        <v/>
      </c>
      <c r="G27" s="23"/>
      <c r="H27" s="23"/>
      <c r="I27" s="76" t="str">
        <f t="shared" si="1"/>
        <v/>
      </c>
      <c r="J27" s="76" t="str">
        <f t="shared" si="2"/>
        <v/>
      </c>
      <c r="K27" s="97" t="str">
        <f t="shared" si="3"/>
        <v/>
      </c>
      <c r="M27" s="23"/>
      <c r="N27" s="23"/>
      <c r="O27" s="76" t="str">
        <f t="shared" si="4"/>
        <v/>
      </c>
      <c r="P27" s="76" t="str">
        <f t="shared" si="5"/>
        <v/>
      </c>
      <c r="Q27" s="97" t="str">
        <f t="shared" si="7"/>
        <v/>
      </c>
      <c r="S27" s="148"/>
    </row>
    <row r="28" spans="1:19" x14ac:dyDescent="0.25">
      <c r="A28" s="23"/>
      <c r="B28" s="23"/>
      <c r="C28" s="76" t="str">
        <f t="shared" si="0"/>
        <v/>
      </c>
      <c r="D28" s="76" t="str">
        <f t="shared" si="0"/>
        <v/>
      </c>
      <c r="E28" s="97" t="str">
        <f t="shared" si="6"/>
        <v/>
      </c>
      <c r="G28" s="23"/>
      <c r="H28" s="23"/>
      <c r="I28" s="76" t="str">
        <f t="shared" si="1"/>
        <v/>
      </c>
      <c r="J28" s="76" t="str">
        <f t="shared" si="2"/>
        <v/>
      </c>
      <c r="K28" s="97" t="str">
        <f t="shared" si="3"/>
        <v/>
      </c>
      <c r="M28" s="23"/>
      <c r="N28" s="23"/>
      <c r="O28" s="76" t="str">
        <f t="shared" si="4"/>
        <v/>
      </c>
      <c r="P28" s="76" t="str">
        <f t="shared" si="5"/>
        <v/>
      </c>
      <c r="Q28" s="97" t="str">
        <f t="shared" si="7"/>
        <v/>
      </c>
      <c r="S28" s="148"/>
    </row>
    <row r="29" spans="1:19" x14ac:dyDescent="0.25">
      <c r="A29" s="23"/>
      <c r="B29" s="23"/>
      <c r="C29" s="76" t="str">
        <f t="shared" si="0"/>
        <v/>
      </c>
      <c r="D29" s="76" t="str">
        <f t="shared" si="0"/>
        <v/>
      </c>
      <c r="E29" s="97" t="str">
        <f t="shared" si="6"/>
        <v/>
      </c>
      <c r="G29" s="23"/>
      <c r="H29" s="23"/>
      <c r="I29" s="76" t="str">
        <f t="shared" si="1"/>
        <v/>
      </c>
      <c r="J29" s="76" t="str">
        <f t="shared" si="2"/>
        <v/>
      </c>
      <c r="K29" s="97" t="str">
        <f t="shared" si="3"/>
        <v/>
      </c>
      <c r="M29" s="23"/>
      <c r="N29" s="23"/>
      <c r="O29" s="76" t="str">
        <f t="shared" si="4"/>
        <v/>
      </c>
      <c r="P29" s="76" t="str">
        <f t="shared" si="5"/>
        <v/>
      </c>
      <c r="Q29" s="97" t="str">
        <f t="shared" si="7"/>
        <v/>
      </c>
      <c r="S29" s="148"/>
    </row>
    <row r="30" spans="1:19" x14ac:dyDescent="0.25">
      <c r="A30" s="23"/>
      <c r="B30" s="23"/>
      <c r="C30" s="76" t="str">
        <f t="shared" si="0"/>
        <v/>
      </c>
      <c r="D30" s="76" t="str">
        <f t="shared" si="0"/>
        <v/>
      </c>
      <c r="E30" s="97" t="str">
        <f t="shared" si="6"/>
        <v/>
      </c>
      <c r="G30" s="23"/>
      <c r="H30" s="23"/>
      <c r="I30" s="76" t="str">
        <f t="shared" si="1"/>
        <v/>
      </c>
      <c r="J30" s="76" t="str">
        <f t="shared" si="2"/>
        <v/>
      </c>
      <c r="K30" s="97" t="str">
        <f t="shared" si="3"/>
        <v/>
      </c>
      <c r="M30" s="23"/>
      <c r="N30" s="23"/>
      <c r="O30" s="76" t="str">
        <f t="shared" si="4"/>
        <v/>
      </c>
      <c r="P30" s="76" t="str">
        <f t="shared" si="5"/>
        <v/>
      </c>
      <c r="Q30" s="97" t="str">
        <f t="shared" si="7"/>
        <v/>
      </c>
      <c r="S30" s="148"/>
    </row>
    <row r="31" spans="1:19" x14ac:dyDescent="0.25">
      <c r="A31" s="23"/>
      <c r="B31" s="23"/>
      <c r="C31" s="76" t="str">
        <f t="shared" si="0"/>
        <v/>
      </c>
      <c r="D31" s="76" t="str">
        <f t="shared" si="0"/>
        <v/>
      </c>
      <c r="E31" s="97" t="str">
        <f t="shared" si="6"/>
        <v/>
      </c>
      <c r="G31" s="23"/>
      <c r="H31" s="23"/>
      <c r="I31" s="76" t="str">
        <f t="shared" si="1"/>
        <v/>
      </c>
      <c r="J31" s="76" t="str">
        <f t="shared" si="2"/>
        <v/>
      </c>
      <c r="K31" s="97" t="str">
        <f t="shared" si="3"/>
        <v/>
      </c>
      <c r="M31" s="23"/>
      <c r="N31" s="23"/>
      <c r="O31" s="76" t="str">
        <f t="shared" si="4"/>
        <v/>
      </c>
      <c r="P31" s="76" t="str">
        <f t="shared" si="5"/>
        <v/>
      </c>
      <c r="Q31" s="97" t="str">
        <f t="shared" si="7"/>
        <v/>
      </c>
      <c r="S31" s="148"/>
    </row>
    <row r="32" spans="1:19" ht="15.75" thickBot="1" x14ac:dyDescent="0.3">
      <c r="A32" s="24"/>
      <c r="B32" s="24"/>
      <c r="C32" s="77" t="str">
        <f t="shared" si="0"/>
        <v/>
      </c>
      <c r="D32" s="77" t="str">
        <f t="shared" si="0"/>
        <v/>
      </c>
      <c r="E32" s="98" t="str">
        <f t="shared" si="6"/>
        <v/>
      </c>
      <c r="G32" s="24"/>
      <c r="H32" s="24"/>
      <c r="I32" s="77" t="str">
        <f t="shared" si="1"/>
        <v/>
      </c>
      <c r="J32" s="77" t="str">
        <f t="shared" si="2"/>
        <v/>
      </c>
      <c r="K32" s="98" t="str">
        <f t="shared" si="3"/>
        <v/>
      </c>
      <c r="M32" s="24"/>
      <c r="N32" s="24"/>
      <c r="O32" s="77" t="str">
        <f t="shared" si="4"/>
        <v/>
      </c>
      <c r="P32" s="77" t="str">
        <f t="shared" si="5"/>
        <v/>
      </c>
      <c r="Q32" s="98" t="str">
        <f t="shared" si="7"/>
        <v/>
      </c>
      <c r="S32" s="148"/>
    </row>
    <row r="33" spans="1:21" x14ac:dyDescent="0.25">
      <c r="A33" s="25" t="str">
        <f>IF(COUNT(E23:E32)&lt;1,"",IF(COUNT(E23:E32)&lt;5,"Bitte beachten: Anzahl Messungen &lt; 5!","Anzahl Messungen = "&amp;COUNT(E23:E32)))</f>
        <v/>
      </c>
      <c r="B33" s="25"/>
      <c r="C33" s="25"/>
      <c r="D33" s="26"/>
      <c r="E33" s="27"/>
      <c r="G33" s="25" t="str">
        <f>IF(COUNT(K23:K32)&lt;1,"",IF(COUNT(K23:K32)&lt;5,"Bitte beachten: Anzahl Messungen &lt; 5!","Anzahl Messungen = "&amp;COUNT(K23:K32)))</f>
        <v/>
      </c>
      <c r="H33" s="25"/>
      <c r="I33" s="25"/>
      <c r="K33" s="27"/>
      <c r="M33" s="25" t="str">
        <f>IF(COUNT(Q23:Q32)&lt;1,"",IF(COUNT(Q23:Q32)&lt;5,"Achtung: Anzahl Messungen &lt; 5!","Anzahl Messungen = "&amp;COUNT(Q23:Q32)))</f>
        <v/>
      </c>
      <c r="N33" s="25"/>
      <c r="O33" s="25"/>
      <c r="Q33" s="27"/>
      <c r="S33" s="148"/>
    </row>
    <row r="34" spans="1:21" x14ac:dyDescent="0.25">
      <c r="A34" s="25"/>
      <c r="B34" s="25"/>
      <c r="C34" s="25"/>
      <c r="D34" s="26"/>
      <c r="E34" s="27"/>
      <c r="G34" s="25"/>
      <c r="H34" s="25"/>
      <c r="I34" s="25"/>
      <c r="K34" s="27"/>
      <c r="M34" s="25"/>
      <c r="N34" s="25"/>
      <c r="O34" s="25"/>
      <c r="Q34" s="27"/>
      <c r="S34" s="151" t="s">
        <v>72</v>
      </c>
      <c r="T34" s="129"/>
      <c r="U34" s="129"/>
    </row>
    <row r="35" spans="1:21" hidden="1" outlineLevel="1" x14ac:dyDescent="0.25">
      <c r="A35" s="25" t="s">
        <v>44</v>
      </c>
      <c r="B35" s="25" t="s">
        <v>56</v>
      </c>
      <c r="C35" s="25"/>
      <c r="D35" s="26"/>
      <c r="E35" s="27" t="s">
        <v>57</v>
      </c>
      <c r="G35" s="25"/>
      <c r="H35" s="25"/>
      <c r="I35" s="25"/>
      <c r="K35" s="27"/>
      <c r="M35" s="25"/>
      <c r="N35" s="25"/>
      <c r="O35" s="25"/>
      <c r="Q35" s="27"/>
      <c r="S35" s="148"/>
    </row>
    <row r="36" spans="1:21" hidden="1" outlineLevel="1" x14ac:dyDescent="0.25">
      <c r="A36" s="27" t="str">
        <f>IF(ISERROR(AVERAGE(C23:C32)),"",AVERAGE(C23:C32))</f>
        <v/>
      </c>
      <c r="B36" s="27" t="str">
        <f>IF(ISERROR(AVERAGE(D23:D32)),"",AVERAGE(D23:D32))</f>
        <v/>
      </c>
      <c r="C36" s="27"/>
      <c r="D36" s="26"/>
      <c r="E36" s="27" t="s">
        <v>58</v>
      </c>
      <c r="G36" s="2" t="e">
        <f>ROUND(SLOPE(B36:B38,A36:A38),T40)</f>
        <v>#DIV/0!</v>
      </c>
      <c r="K36" s="27"/>
      <c r="Q36" s="27"/>
      <c r="S36" s="148"/>
    </row>
    <row r="37" spans="1:21" hidden="1" outlineLevel="1" x14ac:dyDescent="0.25">
      <c r="A37" s="27" t="str">
        <f>IF(ISERROR(AVERAGE(I23:I32)),"",AVERAGE(I23:I32))</f>
        <v/>
      </c>
      <c r="B37" s="27" t="str">
        <f>IF(ISERROR(AVERAGE(J23:J32)),"",AVERAGE(J23:J32))</f>
        <v/>
      </c>
      <c r="C37" s="27"/>
      <c r="D37" s="26"/>
      <c r="E37" s="27" t="s">
        <v>59</v>
      </c>
      <c r="G37" s="25" t="e">
        <f>ROUND(INTERCEPT(B36:B38,A36:A38),T40)</f>
        <v>#DIV/0!</v>
      </c>
      <c r="H37" s="25"/>
      <c r="I37" s="25"/>
      <c r="K37" s="27"/>
      <c r="M37" s="25"/>
      <c r="N37" s="25"/>
      <c r="O37" s="25"/>
      <c r="Q37" s="27"/>
      <c r="S37" s="148"/>
    </row>
    <row r="38" spans="1:21" hidden="1" outlineLevel="1" x14ac:dyDescent="0.25">
      <c r="A38" s="27" t="str">
        <f>IF(ISERROR(AVERAGE(O23:O32)),"",AVERAGE(O23:O32))</f>
        <v/>
      </c>
      <c r="B38" s="27" t="str">
        <f>IF(ISERROR(AVERAGE(P23:P32)),"",AVERAGE(P23:P32))</f>
        <v/>
      </c>
      <c r="C38" s="27"/>
      <c r="D38" s="26"/>
      <c r="E38" s="27" t="s">
        <v>60</v>
      </c>
      <c r="G38" s="25" t="e">
        <f>CORREL(B36:B38,A36:A38)</f>
        <v>#DIV/0!</v>
      </c>
      <c r="H38" s="25"/>
      <c r="I38" s="25"/>
      <c r="K38" s="27"/>
      <c r="M38" s="25"/>
      <c r="N38" s="25"/>
      <c r="O38" s="25"/>
      <c r="Q38" s="27"/>
      <c r="S38" s="148"/>
    </row>
    <row r="39" spans="1:21" hidden="1" outlineLevel="1" x14ac:dyDescent="0.25">
      <c r="A39" s="25"/>
      <c r="B39" s="25"/>
      <c r="C39" s="25"/>
      <c r="D39" s="26"/>
      <c r="E39" s="27"/>
      <c r="G39" s="25"/>
      <c r="H39" s="25"/>
      <c r="I39" s="25"/>
      <c r="K39" s="27"/>
      <c r="M39" s="25"/>
      <c r="N39" s="25"/>
      <c r="O39" s="25"/>
      <c r="Q39" s="27"/>
      <c r="S39" s="148"/>
    </row>
    <row r="40" spans="1:21" collapsed="1" x14ac:dyDescent="0.25">
      <c r="A40" s="147" t="s">
        <v>73</v>
      </c>
      <c r="B40" s="25"/>
      <c r="C40" s="25"/>
      <c r="D40" s="26"/>
      <c r="F40" s="25" t="e">
        <f>IF(G37&lt;0,"Prüfergebnis = "&amp;FIXED(G36,T40)&amp;" * Anzeigewert - "&amp;FIXED(ABS(G37),T40),"Prüfergebnis = "&amp;FIXED(G36,T40)&amp;" * Anzeigewert + "&amp;FIXED(G37,T40))</f>
        <v>#DIV/0!</v>
      </c>
      <c r="G40" s="25"/>
      <c r="H40" s="25"/>
      <c r="I40" s="25"/>
      <c r="K40" s="27"/>
      <c r="M40" s="25"/>
      <c r="N40" s="25"/>
      <c r="O40" s="25"/>
      <c r="Q40" s="27"/>
      <c r="S40" s="148"/>
      <c r="T40" s="152">
        <v>4</v>
      </c>
    </row>
    <row r="41" spans="1:21" x14ac:dyDescent="0.25">
      <c r="A41" s="25"/>
      <c r="B41" s="25"/>
      <c r="C41" s="25"/>
      <c r="D41" s="26"/>
      <c r="E41" s="27"/>
      <c r="G41" s="25"/>
      <c r="H41" s="25"/>
      <c r="I41" s="25"/>
      <c r="K41" s="27"/>
      <c r="M41" s="25"/>
      <c r="N41" s="25"/>
      <c r="O41" s="25"/>
      <c r="Q41" s="27"/>
      <c r="S41" s="151" t="s">
        <v>78</v>
      </c>
    </row>
    <row r="42" spans="1:21" x14ac:dyDescent="0.25">
      <c r="A42" s="6" t="s">
        <v>54</v>
      </c>
      <c r="B42" s="3"/>
      <c r="C42" s="3"/>
      <c r="D42" s="3"/>
      <c r="E42" s="3"/>
      <c r="F42" s="4"/>
      <c r="G42" s="7" t="s">
        <v>17</v>
      </c>
      <c r="H42" s="8"/>
      <c r="I42" s="8"/>
      <c r="J42" s="8"/>
      <c r="K42" s="9"/>
      <c r="S42" s="151" t="s">
        <v>75</v>
      </c>
    </row>
    <row r="43" spans="1:21" x14ac:dyDescent="0.25">
      <c r="A43" s="10"/>
      <c r="B43" s="1"/>
      <c r="C43" s="1"/>
      <c r="D43" s="1"/>
      <c r="E43" s="1"/>
      <c r="F43" s="5"/>
      <c r="G43" s="11" t="s">
        <v>13</v>
      </c>
      <c r="H43" s="11" t="s">
        <v>14</v>
      </c>
      <c r="I43" s="11"/>
      <c r="J43" s="11"/>
      <c r="K43" s="11" t="s">
        <v>15</v>
      </c>
      <c r="S43" s="151" t="s">
        <v>76</v>
      </c>
    </row>
    <row r="44" spans="1:21" ht="18" customHeight="1" x14ac:dyDescent="0.25">
      <c r="A44" s="12" t="s">
        <v>41</v>
      </c>
      <c r="B44" s="13"/>
      <c r="C44" s="13"/>
      <c r="D44" s="13"/>
      <c r="E44" s="13"/>
      <c r="F44" s="14"/>
      <c r="G44" s="181"/>
      <c r="H44" s="181"/>
      <c r="I44" s="182"/>
      <c r="J44" s="182"/>
      <c r="K44" s="181"/>
      <c r="L44" s="110" t="str">
        <f>IF(OR(AND(ISNUMBER(E20),ISBLANK(G44)),AND(ISNUMBER(K20),ISBLANK(H44)),AND(ISNUMBER(Q20),ISBLANK(K44))),"fehlende Angabe!","")</f>
        <v/>
      </c>
      <c r="M44" s="28"/>
      <c r="S44" s="151" t="s">
        <v>77</v>
      </c>
    </row>
    <row r="45" spans="1:21" ht="18" customHeight="1" x14ac:dyDescent="0.25">
      <c r="A45" s="12" t="s">
        <v>21</v>
      </c>
      <c r="B45" s="13"/>
      <c r="C45" s="13"/>
      <c r="D45" s="13"/>
      <c r="E45" s="13"/>
      <c r="F45" s="14"/>
      <c r="G45" s="183" t="str">
        <f>IF(COUNT(E23:E32)&lt;1,"",AVERAGE(E23:E32))</f>
        <v/>
      </c>
      <c r="H45" s="15" t="str">
        <f>IF(COUNT(K23:K32)&lt;1,"",AVERAGE(K23:K32))</f>
        <v/>
      </c>
      <c r="I45" s="184" t="s">
        <v>29</v>
      </c>
      <c r="J45" s="184" t="s">
        <v>29</v>
      </c>
      <c r="K45" s="15" t="str">
        <f>IF(COUNT(Q23:Q32)&lt;1,"",AVERAGE(Q23:Q32))</f>
        <v/>
      </c>
      <c r="S45" s="151" t="s">
        <v>81</v>
      </c>
    </row>
    <row r="46" spans="1:21" ht="18" customHeight="1" x14ac:dyDescent="0.25">
      <c r="A46" s="12" t="s">
        <v>88</v>
      </c>
      <c r="B46" s="13"/>
      <c r="C46" s="13"/>
      <c r="D46" s="13"/>
      <c r="E46" s="13"/>
      <c r="F46" s="14"/>
      <c r="G46" s="15" t="str">
        <f>IF(ISERROR(STDEV(E23:E32)),"",ROUND(TINV(0.05,COUNT(E23:E32)-1),3)*STDEV(E23:E32)/SQRT(COUNT(E23:E32)))</f>
        <v/>
      </c>
      <c r="H46" s="15" t="str">
        <f>IF(ISERROR(STDEV(K23:K32)),"",ROUND(TINV(0.05,COUNT(K23:K32)-1),3)*STDEV(K23:K32)/SQRT(COUNT(K23:K32)))</f>
        <v/>
      </c>
      <c r="I46" s="184" t="s">
        <v>29</v>
      </c>
      <c r="J46" s="184" t="s">
        <v>29</v>
      </c>
      <c r="K46" s="15" t="str">
        <f>IF(ISERROR(STDEV(Q23:Q32)),"",ROUND(TINV(0.05,COUNT(Q23:Q32)-1),3)*STDEV(Q23:Q32)/SQRT(COUNT(Q23:Q32)))</f>
        <v/>
      </c>
      <c r="S46" s="154" t="s">
        <v>79</v>
      </c>
    </row>
    <row r="47" spans="1:21" ht="18" customHeight="1" x14ac:dyDescent="0.25">
      <c r="A47" s="12" t="s">
        <v>40</v>
      </c>
      <c r="B47" s="13"/>
      <c r="C47" s="13"/>
      <c r="D47" s="13"/>
      <c r="E47" s="13"/>
      <c r="F47" s="14"/>
      <c r="G47" s="89" t="str">
        <f>IF(ISERROR(SQRT(G44^2+G45^2+G46^2)),"",SQRT(G44^2+G45^2+G46^2))</f>
        <v/>
      </c>
      <c r="H47" s="89" t="str">
        <f>IF(ISERROR(SQRT(H44^2+H45^2+H46^2)),"",SQRT(H44^2+H45^2+H46^2))</f>
        <v/>
      </c>
      <c r="I47" s="78" t="s">
        <v>29</v>
      </c>
      <c r="J47" s="78" t="s">
        <v>29</v>
      </c>
      <c r="K47" s="89" t="str">
        <f>IF(ISERROR(SQRT(K44^2+K45^2+K46^2)),"",SQRT(K44^2+K45^2+K46^2))</f>
        <v/>
      </c>
      <c r="S47" s="153" t="s">
        <v>80</v>
      </c>
    </row>
    <row r="48" spans="1:21" ht="6" customHeight="1" x14ac:dyDescent="0.25">
      <c r="S48" s="148"/>
    </row>
    <row r="49" spans="1:19" ht="21" customHeight="1" thickBot="1" x14ac:dyDescent="0.3">
      <c r="A49" s="16" t="s">
        <v>53</v>
      </c>
      <c r="B49" s="17"/>
      <c r="C49" s="17"/>
      <c r="D49" s="17"/>
      <c r="E49" s="17"/>
      <c r="F49" s="18"/>
      <c r="G49" s="19" t="str">
        <f>IF(ISERROR(SQRT(G44^2+G45^2+G46^2)),"",2*SQRT(G44^2+G45^2+G46^2))</f>
        <v/>
      </c>
      <c r="H49" s="19" t="str">
        <f>IF(ISERROR(SQRT(H44^2+H45^2+H46^2)),"",2*SQRT(H44^2+H45^2+H46^2))</f>
        <v/>
      </c>
      <c r="I49" s="133" t="s">
        <v>29</v>
      </c>
      <c r="J49" s="133" t="s">
        <v>29</v>
      </c>
      <c r="K49" s="19" t="str">
        <f>IF(ISERROR(SQRT(K44^2+K45^2+K46^2)),"",2*SQRT(K44^2+K45^2+K46^2))</f>
        <v/>
      </c>
      <c r="S49" s="148"/>
    </row>
    <row r="50" spans="1:19" s="129" customFormat="1" ht="15" customHeight="1" thickTop="1" x14ac:dyDescent="0.25">
      <c r="K50" s="127"/>
      <c r="S50" s="149"/>
    </row>
    <row r="51" spans="1:19" s="129" customFormat="1" ht="15" hidden="1" customHeight="1" outlineLevel="1" x14ac:dyDescent="0.25">
      <c r="A51" s="130" t="s">
        <v>31</v>
      </c>
      <c r="B51" s="131" t="s">
        <v>65</v>
      </c>
      <c r="C51" s="131" t="s">
        <v>71</v>
      </c>
      <c r="D51" s="130" t="s">
        <v>34</v>
      </c>
      <c r="E51" s="131" t="s">
        <v>67</v>
      </c>
      <c r="F51" s="131"/>
      <c r="G51" s="131" t="s">
        <v>70</v>
      </c>
      <c r="H51" s="130" t="s">
        <v>37</v>
      </c>
      <c r="I51" s="131" t="s">
        <v>68</v>
      </c>
      <c r="J51" s="131" t="s">
        <v>69</v>
      </c>
      <c r="K51" s="127"/>
      <c r="S51" s="149"/>
    </row>
    <row r="52" spans="1:19" s="129" customFormat="1" ht="15" hidden="1" customHeight="1" outlineLevel="1" x14ac:dyDescent="0.25">
      <c r="A52" s="132" t="str">
        <f t="shared" ref="A52:A61" si="8">C23</f>
        <v/>
      </c>
      <c r="B52" s="131" t="str">
        <f>IF(ISTEXT(A52),"",A52*$G$36+$G$37)</f>
        <v/>
      </c>
      <c r="C52" s="131" t="str">
        <f>IF(ISTEXT(A52),"",B52-D23)</f>
        <v/>
      </c>
      <c r="D52" s="132" t="str">
        <f t="shared" ref="D52:D61" si="9">I23</f>
        <v/>
      </c>
      <c r="E52" s="131" t="str">
        <f>IF(ISTEXT(D52),"",D52*$G$36+$G$37)</f>
        <v/>
      </c>
      <c r="F52" s="131"/>
      <c r="G52" s="131" t="str">
        <f>IF(ISTEXT(D52),"",E52-J23)</f>
        <v/>
      </c>
      <c r="H52" s="132" t="str">
        <f t="shared" ref="H52:H61" si="10">O23</f>
        <v/>
      </c>
      <c r="I52" s="131" t="str">
        <f>IF(ISTEXT(H52),"",H52*$G$36+$G$37)</f>
        <v/>
      </c>
      <c r="J52" s="131" t="str">
        <f>IF(ISTEXT(H52),"",I52-P23)</f>
        <v/>
      </c>
      <c r="K52" s="127"/>
      <c r="S52" s="149"/>
    </row>
    <row r="53" spans="1:19" s="129" customFormat="1" ht="15" hidden="1" customHeight="1" outlineLevel="1" x14ac:dyDescent="0.25">
      <c r="A53" s="132" t="str">
        <f t="shared" si="8"/>
        <v/>
      </c>
      <c r="B53" s="131" t="str">
        <f t="shared" ref="B53:B61" si="11">IF(ISTEXT(A53),"",A53*$G$36+$G$37)</f>
        <v/>
      </c>
      <c r="C53" s="131" t="str">
        <f t="shared" ref="C53:C61" si="12">IF(ISTEXT(A53),"",B53-D24)</f>
        <v/>
      </c>
      <c r="D53" s="132" t="str">
        <f t="shared" si="9"/>
        <v/>
      </c>
      <c r="E53" s="131" t="str">
        <f t="shared" ref="E53:E61" si="13">IF(ISTEXT(D53),"",D53*$G$36+$G$37)</f>
        <v/>
      </c>
      <c r="F53" s="131"/>
      <c r="G53" s="131" t="str">
        <f t="shared" ref="G53:G61" si="14">IF(ISTEXT(D53),"",E53-J24)</f>
        <v/>
      </c>
      <c r="H53" s="132" t="str">
        <f t="shared" si="10"/>
        <v/>
      </c>
      <c r="I53" s="131" t="str">
        <f t="shared" ref="I53:I61" si="15">IF(ISTEXT(H53),"",H53*$G$36+$G$37)</f>
        <v/>
      </c>
      <c r="J53" s="131" t="str">
        <f t="shared" ref="J53:J61" si="16">IF(ISTEXT(H53),"",I53-P24)</f>
        <v/>
      </c>
      <c r="K53" s="127"/>
      <c r="S53" s="149"/>
    </row>
    <row r="54" spans="1:19" s="129" customFormat="1" ht="15" hidden="1" customHeight="1" outlineLevel="1" x14ac:dyDescent="0.25">
      <c r="A54" s="132" t="str">
        <f t="shared" si="8"/>
        <v/>
      </c>
      <c r="B54" s="131" t="str">
        <f t="shared" si="11"/>
        <v/>
      </c>
      <c r="C54" s="131" t="str">
        <f t="shared" si="12"/>
        <v/>
      </c>
      <c r="D54" s="132" t="str">
        <f t="shared" si="9"/>
        <v/>
      </c>
      <c r="E54" s="131" t="str">
        <f t="shared" si="13"/>
        <v/>
      </c>
      <c r="F54" s="131"/>
      <c r="G54" s="131" t="str">
        <f t="shared" si="14"/>
        <v/>
      </c>
      <c r="H54" s="132" t="str">
        <f t="shared" si="10"/>
        <v/>
      </c>
      <c r="I54" s="131" t="str">
        <f t="shared" si="15"/>
        <v/>
      </c>
      <c r="J54" s="131" t="str">
        <f t="shared" si="16"/>
        <v/>
      </c>
      <c r="K54" s="127"/>
      <c r="S54" s="149"/>
    </row>
    <row r="55" spans="1:19" s="129" customFormat="1" ht="15" hidden="1" customHeight="1" outlineLevel="1" x14ac:dyDescent="0.25">
      <c r="A55" s="132" t="str">
        <f t="shared" si="8"/>
        <v/>
      </c>
      <c r="B55" s="131" t="str">
        <f t="shared" si="11"/>
        <v/>
      </c>
      <c r="C55" s="131" t="str">
        <f t="shared" si="12"/>
        <v/>
      </c>
      <c r="D55" s="132" t="str">
        <f t="shared" si="9"/>
        <v/>
      </c>
      <c r="E55" s="131" t="str">
        <f t="shared" si="13"/>
        <v/>
      </c>
      <c r="F55" s="131"/>
      <c r="G55" s="131" t="str">
        <f t="shared" si="14"/>
        <v/>
      </c>
      <c r="H55" s="132" t="str">
        <f t="shared" si="10"/>
        <v/>
      </c>
      <c r="I55" s="131" t="str">
        <f t="shared" si="15"/>
        <v/>
      </c>
      <c r="J55" s="131" t="str">
        <f t="shared" si="16"/>
        <v/>
      </c>
      <c r="K55" s="127"/>
      <c r="S55" s="149"/>
    </row>
    <row r="56" spans="1:19" s="129" customFormat="1" ht="15" hidden="1" customHeight="1" outlineLevel="1" x14ac:dyDescent="0.25">
      <c r="A56" s="132" t="str">
        <f t="shared" si="8"/>
        <v/>
      </c>
      <c r="B56" s="131" t="str">
        <f t="shared" si="11"/>
        <v/>
      </c>
      <c r="C56" s="131" t="str">
        <f t="shared" si="12"/>
        <v/>
      </c>
      <c r="D56" s="132" t="str">
        <f t="shared" si="9"/>
        <v/>
      </c>
      <c r="E56" s="131" t="str">
        <f t="shared" si="13"/>
        <v/>
      </c>
      <c r="F56" s="131"/>
      <c r="G56" s="131" t="str">
        <f t="shared" si="14"/>
        <v/>
      </c>
      <c r="H56" s="132" t="str">
        <f t="shared" si="10"/>
        <v/>
      </c>
      <c r="I56" s="131" t="str">
        <f t="shared" si="15"/>
        <v/>
      </c>
      <c r="J56" s="131" t="str">
        <f t="shared" si="16"/>
        <v/>
      </c>
      <c r="K56" s="127"/>
      <c r="S56" s="149"/>
    </row>
    <row r="57" spans="1:19" s="129" customFormat="1" ht="15" hidden="1" customHeight="1" outlineLevel="1" x14ac:dyDescent="0.25">
      <c r="A57" s="132" t="str">
        <f t="shared" si="8"/>
        <v/>
      </c>
      <c r="B57" s="131" t="str">
        <f t="shared" si="11"/>
        <v/>
      </c>
      <c r="C57" s="131" t="str">
        <f t="shared" si="12"/>
        <v/>
      </c>
      <c r="D57" s="132" t="str">
        <f t="shared" si="9"/>
        <v/>
      </c>
      <c r="E57" s="131" t="str">
        <f t="shared" si="13"/>
        <v/>
      </c>
      <c r="F57" s="131"/>
      <c r="G57" s="131" t="str">
        <f t="shared" si="14"/>
        <v/>
      </c>
      <c r="H57" s="132" t="str">
        <f t="shared" si="10"/>
        <v/>
      </c>
      <c r="I57" s="131" t="str">
        <f t="shared" si="15"/>
        <v/>
      </c>
      <c r="J57" s="131" t="str">
        <f t="shared" si="16"/>
        <v/>
      </c>
      <c r="K57" s="127"/>
      <c r="S57" s="149"/>
    </row>
    <row r="58" spans="1:19" s="129" customFormat="1" ht="15" hidden="1" customHeight="1" outlineLevel="1" x14ac:dyDescent="0.25">
      <c r="A58" s="132" t="str">
        <f t="shared" si="8"/>
        <v/>
      </c>
      <c r="B58" s="131" t="str">
        <f t="shared" si="11"/>
        <v/>
      </c>
      <c r="C58" s="131" t="str">
        <f t="shared" si="12"/>
        <v/>
      </c>
      <c r="D58" s="132" t="str">
        <f t="shared" si="9"/>
        <v/>
      </c>
      <c r="E58" s="131" t="str">
        <f t="shared" si="13"/>
        <v/>
      </c>
      <c r="F58" s="131"/>
      <c r="G58" s="131" t="str">
        <f t="shared" si="14"/>
        <v/>
      </c>
      <c r="H58" s="132" t="str">
        <f t="shared" si="10"/>
        <v/>
      </c>
      <c r="I58" s="131" t="str">
        <f t="shared" si="15"/>
        <v/>
      </c>
      <c r="J58" s="131" t="str">
        <f t="shared" si="16"/>
        <v/>
      </c>
      <c r="K58" s="127"/>
      <c r="S58" s="149"/>
    </row>
    <row r="59" spans="1:19" s="129" customFormat="1" ht="15" hidden="1" customHeight="1" outlineLevel="1" x14ac:dyDescent="0.25">
      <c r="A59" s="132" t="str">
        <f t="shared" si="8"/>
        <v/>
      </c>
      <c r="B59" s="131" t="str">
        <f t="shared" si="11"/>
        <v/>
      </c>
      <c r="C59" s="131" t="str">
        <f t="shared" si="12"/>
        <v/>
      </c>
      <c r="D59" s="132" t="str">
        <f t="shared" si="9"/>
        <v/>
      </c>
      <c r="E59" s="131" t="str">
        <f t="shared" si="13"/>
        <v/>
      </c>
      <c r="F59" s="131"/>
      <c r="G59" s="131" t="str">
        <f t="shared" si="14"/>
        <v/>
      </c>
      <c r="H59" s="132" t="str">
        <f t="shared" si="10"/>
        <v/>
      </c>
      <c r="I59" s="131" t="str">
        <f t="shared" si="15"/>
        <v/>
      </c>
      <c r="J59" s="131" t="str">
        <f t="shared" si="16"/>
        <v/>
      </c>
      <c r="K59" s="127"/>
      <c r="S59" s="149"/>
    </row>
    <row r="60" spans="1:19" s="129" customFormat="1" ht="15" hidden="1" customHeight="1" outlineLevel="1" x14ac:dyDescent="0.25">
      <c r="A60" s="132" t="str">
        <f t="shared" si="8"/>
        <v/>
      </c>
      <c r="B60" s="131" t="str">
        <f t="shared" si="11"/>
        <v/>
      </c>
      <c r="C60" s="131" t="str">
        <f t="shared" si="12"/>
        <v/>
      </c>
      <c r="D60" s="132" t="str">
        <f t="shared" si="9"/>
        <v/>
      </c>
      <c r="E60" s="131" t="str">
        <f t="shared" si="13"/>
        <v/>
      </c>
      <c r="F60" s="131"/>
      <c r="G60" s="131" t="str">
        <f t="shared" si="14"/>
        <v/>
      </c>
      <c r="H60" s="132" t="str">
        <f t="shared" si="10"/>
        <v/>
      </c>
      <c r="I60" s="131" t="str">
        <f t="shared" si="15"/>
        <v/>
      </c>
      <c r="J60" s="131" t="str">
        <f t="shared" si="16"/>
        <v/>
      </c>
      <c r="K60" s="127"/>
      <c r="S60" s="149"/>
    </row>
    <row r="61" spans="1:19" s="129" customFormat="1" ht="15" hidden="1" customHeight="1" outlineLevel="1" x14ac:dyDescent="0.25">
      <c r="A61" s="132" t="str">
        <f t="shared" si="8"/>
        <v/>
      </c>
      <c r="B61" s="131" t="str">
        <f t="shared" si="11"/>
        <v/>
      </c>
      <c r="C61" s="131" t="str">
        <f t="shared" si="12"/>
        <v/>
      </c>
      <c r="D61" s="132" t="str">
        <f t="shared" si="9"/>
        <v/>
      </c>
      <c r="E61" s="131" t="str">
        <f t="shared" si="13"/>
        <v/>
      </c>
      <c r="F61" s="131"/>
      <c r="G61" s="131" t="str">
        <f t="shared" si="14"/>
        <v/>
      </c>
      <c r="H61" s="132" t="str">
        <f t="shared" si="10"/>
        <v/>
      </c>
      <c r="I61" s="131" t="str">
        <f t="shared" si="15"/>
        <v/>
      </c>
      <c r="J61" s="131" t="str">
        <f t="shared" si="16"/>
        <v/>
      </c>
      <c r="K61" s="127"/>
      <c r="S61" s="149"/>
    </row>
    <row r="62" spans="1:19" s="129" customFormat="1" ht="15" hidden="1" customHeight="1" outlineLevel="1" x14ac:dyDescent="0.25">
      <c r="A62" s="126"/>
      <c r="B62" s="126"/>
      <c r="C62" s="126"/>
      <c r="F62" s="126"/>
      <c r="G62" s="135" t="s">
        <v>13</v>
      </c>
      <c r="H62" s="135" t="s">
        <v>14</v>
      </c>
      <c r="I62" s="136"/>
      <c r="J62" s="137"/>
      <c r="K62" s="136" t="s">
        <v>15</v>
      </c>
      <c r="S62" s="149"/>
    </row>
    <row r="63" spans="1:19" s="129" customFormat="1" ht="15" hidden="1" customHeight="1" outlineLevel="1" x14ac:dyDescent="0.25">
      <c r="A63" s="126" t="str">
        <f>A45</f>
        <v>Messwertabweichung, Prüfgegenstand:</v>
      </c>
      <c r="B63" s="126"/>
      <c r="C63" s="126"/>
      <c r="G63" s="126" t="e">
        <f>AVERAGE(C52:C61)</f>
        <v>#DIV/0!</v>
      </c>
      <c r="H63" s="126" t="e">
        <f>AVERAGE(G52:G61)</f>
        <v>#DIV/0!</v>
      </c>
      <c r="I63" s="141" t="s">
        <v>29</v>
      </c>
      <c r="J63" s="142" t="s">
        <v>29</v>
      </c>
      <c r="K63" s="126" t="e">
        <f>AVERAGE(J52:J61)</f>
        <v>#DIV/0!</v>
      </c>
      <c r="S63" s="149"/>
    </row>
    <row r="64" spans="1:19" s="129" customFormat="1" ht="15" hidden="1" customHeight="1" outlineLevel="1" x14ac:dyDescent="0.25">
      <c r="A64" s="126" t="str">
        <f>A46</f>
        <v>zufällige Unsicherheit, Prüfgegenstand:</v>
      </c>
      <c r="B64" s="126"/>
      <c r="C64" s="126"/>
      <c r="G64" s="129" t="str">
        <f>IF(ISERROR(STDEV(C52:C61)),"",ROUND(TINV(0.05,COUNT(C52:C61)-1),3)*STDEV(C52:C61)/SQRT(COUNT(C52:C61)))</f>
        <v/>
      </c>
      <c r="H64" s="126" t="str">
        <f>IF(ISERROR(STDEV(G52:G61)),"",ROUND(TINV(0.05,COUNT(G52:G61)-1),3)*STDEV(G52:G61)/SQRT(COUNT(G52:G61)))</f>
        <v/>
      </c>
      <c r="I64" s="141" t="s">
        <v>29</v>
      </c>
      <c r="J64" s="142" t="s">
        <v>29</v>
      </c>
      <c r="K64" s="126" t="str">
        <f>IF(ISERROR(STDEV(J52:J61)),"",ROUND(TINV(0.05,COUNT(J52:J61)-1),3)*STDEV(J52:J61)/SQRT(COUNT(J52:J61)))</f>
        <v/>
      </c>
      <c r="S64" s="149"/>
    </row>
    <row r="65" spans="1:19" s="129" customFormat="1" ht="15" hidden="1" customHeight="1" outlineLevel="1" x14ac:dyDescent="0.25">
      <c r="A65" s="126" t="str">
        <f>A47</f>
        <v>Messunsicherheit, Prüfgegenstand:</v>
      </c>
      <c r="B65" s="126"/>
      <c r="C65" s="126"/>
      <c r="G65" s="129" t="str">
        <f>IF(ISERROR(SQRT(G44^2+G63^2+G64^2)),"",SQRT(G44^2+G63^2+G64^2))</f>
        <v/>
      </c>
      <c r="H65" s="129" t="str">
        <f>IF(ISERROR(SQRT(H44^2+H63^2+H64^2)),"",SQRT(H44^2+H63^2+H64^2))</f>
        <v/>
      </c>
      <c r="I65" s="141" t="s">
        <v>29</v>
      </c>
      <c r="J65" s="142" t="s">
        <v>29</v>
      </c>
      <c r="K65" s="129" t="str">
        <f>IF(ISERROR(SQRT(K44^2+K63^2+K64^2)),"",SQRT(K44^2+K63^2+K64^2))</f>
        <v/>
      </c>
      <c r="S65" s="149"/>
    </row>
    <row r="66" spans="1:19" s="129" customFormat="1" ht="15" hidden="1" customHeight="1" outlineLevel="1" x14ac:dyDescent="0.25">
      <c r="A66" s="126"/>
      <c r="B66" s="126"/>
      <c r="C66" s="126"/>
      <c r="J66" s="126"/>
      <c r="S66" s="149"/>
    </row>
    <row r="67" spans="1:19" s="129" customFormat="1" ht="15" customHeight="1" collapsed="1" x14ac:dyDescent="0.25">
      <c r="A67" s="134" t="s">
        <v>66</v>
      </c>
      <c r="B67" s="126"/>
      <c r="C67" s="126"/>
      <c r="D67" s="126"/>
      <c r="E67" s="126"/>
      <c r="F67" s="126"/>
      <c r="G67" s="127"/>
      <c r="H67" s="127"/>
      <c r="I67" s="127"/>
      <c r="J67" s="128"/>
      <c r="K67" s="127"/>
      <c r="S67" s="149"/>
    </row>
    <row r="68" spans="1:19" ht="21" customHeight="1" thickBot="1" x14ac:dyDescent="0.3">
      <c r="A68" s="16" t="s">
        <v>53</v>
      </c>
      <c r="B68" s="17"/>
      <c r="C68" s="17"/>
      <c r="D68" s="17"/>
      <c r="E68" s="17"/>
      <c r="F68" s="18"/>
      <c r="G68" s="19" t="str">
        <f>IF(ISERROR(SQRT(G44^2+G63^2+G64^2)),"",2*SQRT(G44^2+G63^2+G64^2))</f>
        <v/>
      </c>
      <c r="H68" s="19" t="str">
        <f>IF(ISERROR(SQRT(H44^2+H63^2+H64^2)),"",2*SQRT(H44^2+H63^2+H64^2))</f>
        <v/>
      </c>
      <c r="I68" s="133" t="s">
        <v>29</v>
      </c>
      <c r="J68" s="133" t="s">
        <v>29</v>
      </c>
      <c r="K68" s="19" t="str">
        <f>IF(ISERROR(SQRT(K44^2+K63^2+K64^2)),"",2*SQRT(K44^2+K63^2+K64^2))</f>
        <v/>
      </c>
      <c r="S68" s="148"/>
    </row>
    <row r="69" spans="1:19" s="129" customFormat="1" ht="15" customHeight="1" thickTop="1" x14ac:dyDescent="0.25">
      <c r="A69" s="126"/>
      <c r="B69" s="126"/>
      <c r="C69" s="126"/>
      <c r="D69" s="126"/>
      <c r="E69" s="126"/>
      <c r="F69" s="126"/>
      <c r="G69" s="127"/>
      <c r="H69" s="127"/>
      <c r="I69" s="127"/>
      <c r="J69" s="128"/>
      <c r="K69" s="127"/>
      <c r="S69" s="149"/>
    </row>
    <row r="70" spans="1:19" x14ac:dyDescent="0.25">
      <c r="A70" s="143" t="s">
        <v>18</v>
      </c>
      <c r="B70" s="185"/>
      <c r="S70" s="148"/>
    </row>
    <row r="71" spans="1:19" x14ac:dyDescent="0.25">
      <c r="A71" s="161"/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S71" s="148"/>
    </row>
    <row r="72" spans="1:19" x14ac:dyDescent="0.25">
      <c r="A72" s="161"/>
      <c r="B72" s="161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S72" s="148"/>
    </row>
    <row r="73" spans="1:19" x14ac:dyDescent="0.25">
      <c r="A73" s="161"/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S73" s="148"/>
    </row>
    <row r="74" spans="1:19" s="31" customFormat="1" x14ac:dyDescent="0.25">
      <c r="A74" s="91"/>
      <c r="B74" s="91"/>
      <c r="C74" s="119"/>
      <c r="D74" s="91"/>
      <c r="E74" s="91"/>
      <c r="F74" s="91"/>
      <c r="G74" s="91"/>
      <c r="H74" s="91"/>
      <c r="I74" s="119"/>
      <c r="J74" s="91"/>
      <c r="K74" s="91"/>
      <c r="L74" s="91"/>
      <c r="M74" s="91"/>
      <c r="N74" s="91"/>
      <c r="O74" s="119"/>
      <c r="P74" s="91"/>
      <c r="Q74" s="91"/>
      <c r="S74" s="150"/>
    </row>
    <row r="75" spans="1:19" s="31" customFormat="1" x14ac:dyDescent="0.25">
      <c r="A75" s="21"/>
      <c r="B75" s="29"/>
      <c r="C75" s="29"/>
      <c r="D75" s="29"/>
      <c r="E75" s="29"/>
      <c r="S75" s="150"/>
    </row>
    <row r="76" spans="1:19" x14ac:dyDescent="0.25">
      <c r="A76" s="2" t="s">
        <v>20</v>
      </c>
      <c r="S76" s="148"/>
    </row>
  </sheetData>
  <sheetProtection sheet="1" objects="1" scenarios="1" selectLockedCells="1"/>
  <mergeCells count="6">
    <mergeCell ref="A73:Q73"/>
    <mergeCell ref="A8:Q8"/>
    <mergeCell ref="A9:Q9"/>
    <mergeCell ref="A10:Q10"/>
    <mergeCell ref="A71:Q71"/>
    <mergeCell ref="A72:Q72"/>
  </mergeCells>
  <pageMargins left="0.70866141732283472" right="0.11811023622047245" top="0.78740157480314965" bottom="0.78740157480314965" header="0.31496062992125984" footer="0.31496062992125984"/>
  <pageSetup paperSize="9" scale="86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77"/>
  <sheetViews>
    <sheetView topLeftCell="A7" workbookViewId="0">
      <selection activeCell="T17" sqref="T17"/>
    </sheetView>
  </sheetViews>
  <sheetFormatPr baseColWidth="10" defaultRowHeight="15" outlineLevelRow="1" outlineLevelCol="1" x14ac:dyDescent="0.25"/>
  <cols>
    <col min="1" max="1" width="11.42578125" style="31" customWidth="1"/>
    <col min="2" max="2" width="11.42578125" style="31"/>
    <col min="3" max="4" width="11.42578125" style="31" customWidth="1" outlineLevel="1"/>
    <col min="5" max="5" width="11.42578125" style="31" customWidth="1"/>
    <col min="6" max="6" width="1.42578125" style="31" customWidth="1"/>
    <col min="7" max="8" width="11.42578125" style="31"/>
    <col min="9" max="10" width="11.42578125" style="31" customWidth="1" outlineLevel="1"/>
    <col min="11" max="11" width="11.42578125" style="31" customWidth="1"/>
    <col min="12" max="12" width="1.42578125" style="31" customWidth="1"/>
    <col min="13" max="14" width="11.42578125" style="31"/>
    <col min="15" max="16" width="11.42578125" style="31" customWidth="1" outlineLevel="1"/>
    <col min="17" max="17" width="11.42578125" style="31" customWidth="1"/>
    <col min="18" max="19" width="6.7109375" style="31" customWidth="1"/>
    <col min="20" max="20" width="11.42578125" style="31"/>
    <col min="21" max="21" width="11.42578125" style="31" customWidth="1"/>
    <col min="22" max="16384" width="11.42578125" style="31"/>
  </cols>
  <sheetData>
    <row r="1" spans="1:26" ht="17.25" x14ac:dyDescent="0.25">
      <c r="A1" s="186" t="s">
        <v>90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00" t="s">
        <v>91</v>
      </c>
    </row>
    <row r="2" spans="1:26" ht="24" customHeight="1" x14ac:dyDescent="0.25">
      <c r="A2" s="101" t="s">
        <v>49</v>
      </c>
      <c r="B2" s="29"/>
      <c r="C2" s="29"/>
      <c r="D2" s="29"/>
      <c r="E2" s="102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0"/>
    </row>
    <row r="3" spans="1:26" x14ac:dyDescent="0.25">
      <c r="A3" s="31" t="s">
        <v>10</v>
      </c>
      <c r="R3" s="30"/>
    </row>
    <row r="4" spans="1:26" x14ac:dyDescent="0.25">
      <c r="A4" s="29" t="s">
        <v>11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</row>
    <row r="5" spans="1:26" ht="21" customHeight="1" x14ac:dyDescent="0.25">
      <c r="A5" s="29" t="s">
        <v>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0"/>
    </row>
    <row r="6" spans="1:26" ht="21" customHeight="1" x14ac:dyDescent="0.25">
      <c r="A6" s="31" t="s">
        <v>8</v>
      </c>
      <c r="R6" s="30"/>
    </row>
    <row r="7" spans="1:26" x14ac:dyDescent="0.25">
      <c r="A7" s="31" t="s">
        <v>19</v>
      </c>
      <c r="R7" s="30"/>
      <c r="T7" s="86" t="s">
        <v>22</v>
      </c>
    </row>
    <row r="8" spans="1:26" x14ac:dyDescent="0.25">
      <c r="A8" s="172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4"/>
      <c r="R8" s="32"/>
      <c r="T8" s="31" t="s">
        <v>24</v>
      </c>
    </row>
    <row r="9" spans="1:26" x14ac:dyDescent="0.25">
      <c r="A9" s="175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7"/>
      <c r="R9" s="32"/>
      <c r="T9" s="31" t="s">
        <v>27</v>
      </c>
    </row>
    <row r="10" spans="1:26" x14ac:dyDescent="0.25">
      <c r="A10" s="178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80"/>
      <c r="R10" s="32"/>
      <c r="T10" s="31" t="s">
        <v>64</v>
      </c>
    </row>
    <row r="11" spans="1:26" x14ac:dyDescent="0.25">
      <c r="A11" s="90"/>
      <c r="B11" s="90"/>
      <c r="C11" s="120"/>
      <c r="D11" s="90"/>
      <c r="E11" s="90"/>
      <c r="F11" s="90"/>
      <c r="G11" s="90"/>
      <c r="H11" s="90"/>
      <c r="I11" s="120"/>
      <c r="J11" s="90"/>
      <c r="K11" s="90"/>
      <c r="L11" s="90"/>
      <c r="M11" s="90"/>
      <c r="N11" s="90"/>
      <c r="O11" s="120"/>
      <c r="P11" s="90"/>
      <c r="Q11" s="90"/>
      <c r="R11" s="32"/>
      <c r="T11" s="31" t="s">
        <v>23</v>
      </c>
    </row>
    <row r="12" spans="1:26" x14ac:dyDescent="0.25">
      <c r="A12" s="103" t="s">
        <v>48</v>
      </c>
      <c r="B12" s="90"/>
      <c r="C12" s="120"/>
      <c r="D12" s="90"/>
      <c r="E12" s="90"/>
      <c r="F12" s="90"/>
      <c r="G12" s="90"/>
      <c r="H12" s="90"/>
      <c r="I12" s="120"/>
      <c r="J12" s="90"/>
      <c r="K12" s="90"/>
      <c r="L12" s="90"/>
      <c r="M12" s="90"/>
      <c r="N12" s="90"/>
      <c r="O12" s="120"/>
      <c r="P12" s="90"/>
      <c r="Q12" s="90"/>
      <c r="R12" s="32"/>
    </row>
    <row r="13" spans="1:26" x14ac:dyDescent="0.25">
      <c r="A13" s="90"/>
      <c r="B13" s="90"/>
      <c r="C13" s="120"/>
      <c r="D13" s="90"/>
      <c r="E13" s="90"/>
      <c r="F13" s="90"/>
      <c r="G13" s="90"/>
      <c r="H13" s="90"/>
      <c r="I13" s="120"/>
      <c r="J13" s="90"/>
      <c r="K13" s="90"/>
      <c r="L13" s="90"/>
      <c r="M13" s="90"/>
      <c r="N13" s="90"/>
      <c r="O13" s="120"/>
      <c r="P13" s="90"/>
      <c r="Q13" s="90"/>
      <c r="R13" s="32"/>
      <c r="T13" s="34" t="s">
        <v>26</v>
      </c>
    </row>
    <row r="14" spans="1:26" x14ac:dyDescent="0.25">
      <c r="A14" s="33" t="s">
        <v>5</v>
      </c>
      <c r="R14" s="30"/>
      <c r="T14" s="35" t="s">
        <v>28</v>
      </c>
    </row>
    <row r="15" spans="1:26" x14ac:dyDescent="0.25">
      <c r="A15" s="31" t="s">
        <v>74</v>
      </c>
      <c r="R15" s="30"/>
    </row>
    <row r="16" spans="1:26" ht="18.75" x14ac:dyDescent="0.3">
      <c r="A16" s="31" t="s">
        <v>46</v>
      </c>
      <c r="R16" s="30"/>
      <c r="T16" s="75" t="s">
        <v>92</v>
      </c>
      <c r="X16" s="145"/>
      <c r="Z16" s="33" t="s">
        <v>52</v>
      </c>
    </row>
    <row r="17" spans="1:29" ht="15" customHeight="1" x14ac:dyDescent="0.25">
      <c r="A17" s="31" t="s">
        <v>50</v>
      </c>
      <c r="R17" s="30"/>
      <c r="X17" s="145"/>
    </row>
    <row r="18" spans="1:29" x14ac:dyDescent="0.25">
      <c r="R18" s="30"/>
      <c r="T18" s="87">
        <v>1</v>
      </c>
      <c r="U18" s="87">
        <v>2</v>
      </c>
      <c r="V18" s="87">
        <v>3</v>
      </c>
      <c r="X18" s="145"/>
      <c r="Z18" s="87">
        <v>1</v>
      </c>
      <c r="AA18" s="87">
        <v>2</v>
      </c>
      <c r="AB18" s="87">
        <v>3</v>
      </c>
    </row>
    <row r="19" spans="1:29" ht="18" customHeight="1" thickBot="1" x14ac:dyDescent="0.3">
      <c r="A19" s="36" t="s">
        <v>16</v>
      </c>
      <c r="R19" s="30"/>
      <c r="T19" s="88" t="s">
        <v>13</v>
      </c>
      <c r="U19" s="88" t="s">
        <v>14</v>
      </c>
      <c r="V19" s="88" t="s">
        <v>15</v>
      </c>
      <c r="X19" s="145"/>
      <c r="Z19" s="88" t="s">
        <v>13</v>
      </c>
      <c r="AA19" s="88" t="s">
        <v>14</v>
      </c>
      <c r="AB19" s="88" t="s">
        <v>15</v>
      </c>
    </row>
    <row r="20" spans="1:29" ht="15.75" thickBot="1" x14ac:dyDescent="0.3">
      <c r="A20" s="31" t="s">
        <v>2</v>
      </c>
      <c r="E20" s="104">
        <f>IF(COUNT(E23:E32)&lt;1,"",AVERAGE(D23:D32))</f>
        <v>-20.05</v>
      </c>
      <c r="G20" s="31" t="s">
        <v>3</v>
      </c>
      <c r="K20" s="104">
        <f>IF(COUNT(K23:K32)&lt;1,"",AVERAGE(J23:J32))</f>
        <v>499.95</v>
      </c>
      <c r="M20" s="31" t="s">
        <v>4</v>
      </c>
      <c r="Q20" s="104">
        <f>IF(COUNT(Q23:Q32)&lt;1,"",AVERAGE(P23:P32))</f>
        <v>999.95</v>
      </c>
      <c r="R20" s="37"/>
      <c r="T20" s="38">
        <v>-20.05</v>
      </c>
      <c r="U20" s="38">
        <v>499.95</v>
      </c>
      <c r="V20" s="38">
        <v>999.95</v>
      </c>
      <c r="W20" s="31" t="s">
        <v>25</v>
      </c>
      <c r="X20" s="145"/>
      <c r="Z20" s="38">
        <v>-20.04</v>
      </c>
      <c r="AA20" s="38">
        <v>499.96</v>
      </c>
      <c r="AB20" s="38">
        <v>999.94</v>
      </c>
      <c r="AC20" s="31" t="s">
        <v>25</v>
      </c>
    </row>
    <row r="21" spans="1:29" x14ac:dyDescent="0.25">
      <c r="A21" s="39" t="s">
        <v>31</v>
      </c>
      <c r="B21" s="39" t="s">
        <v>32</v>
      </c>
      <c r="C21" s="39"/>
      <c r="D21" s="79"/>
      <c r="E21" s="40" t="s">
        <v>33</v>
      </c>
      <c r="G21" s="39" t="s">
        <v>34</v>
      </c>
      <c r="H21" s="39" t="s">
        <v>35</v>
      </c>
      <c r="I21" s="39"/>
      <c r="J21" s="79"/>
      <c r="K21" s="40" t="s">
        <v>36</v>
      </c>
      <c r="M21" s="39" t="s">
        <v>37</v>
      </c>
      <c r="N21" s="39" t="s">
        <v>38</v>
      </c>
      <c r="O21" s="39"/>
      <c r="P21" s="79"/>
      <c r="Q21" s="40" t="s">
        <v>39</v>
      </c>
      <c r="R21" s="41"/>
      <c r="T21" s="42" t="s">
        <v>1</v>
      </c>
      <c r="U21" s="42" t="s">
        <v>1</v>
      </c>
      <c r="V21" s="42" t="s">
        <v>1</v>
      </c>
      <c r="X21" s="145"/>
      <c r="Z21" s="42" t="s">
        <v>1</v>
      </c>
      <c r="AA21" s="42" t="s">
        <v>1</v>
      </c>
      <c r="AB21" s="42" t="s">
        <v>1</v>
      </c>
    </row>
    <row r="22" spans="1:29" ht="15.75" thickBot="1" x14ac:dyDescent="0.3">
      <c r="A22" s="43" t="s">
        <v>0</v>
      </c>
      <c r="B22" s="43" t="s">
        <v>0</v>
      </c>
      <c r="C22" s="80" t="s">
        <v>0</v>
      </c>
      <c r="D22" s="80" t="s">
        <v>0</v>
      </c>
      <c r="E22" s="43" t="s">
        <v>0</v>
      </c>
      <c r="G22" s="43" t="s">
        <v>0</v>
      </c>
      <c r="H22" s="43" t="s">
        <v>0</v>
      </c>
      <c r="I22" s="80" t="s">
        <v>0</v>
      </c>
      <c r="J22" s="80" t="s">
        <v>0</v>
      </c>
      <c r="K22" s="43" t="s">
        <v>0</v>
      </c>
      <c r="M22" s="43" t="s">
        <v>0</v>
      </c>
      <c r="N22" s="43" t="s">
        <v>0</v>
      </c>
      <c r="O22" s="80" t="s">
        <v>0</v>
      </c>
      <c r="P22" s="80" t="s">
        <v>0</v>
      </c>
      <c r="Q22" s="43" t="s">
        <v>0</v>
      </c>
      <c r="R22" s="41"/>
      <c r="T22" s="44" t="s">
        <v>0</v>
      </c>
      <c r="U22" s="44" t="s">
        <v>0</v>
      </c>
      <c r="V22" s="44" t="s">
        <v>0</v>
      </c>
      <c r="X22" s="145"/>
      <c r="Z22" s="44" t="s">
        <v>0</v>
      </c>
      <c r="AA22" s="44" t="s">
        <v>0</v>
      </c>
      <c r="AB22" s="44" t="s">
        <v>0</v>
      </c>
    </row>
    <row r="23" spans="1:29" x14ac:dyDescent="0.25">
      <c r="A23" s="45">
        <v>-18.7</v>
      </c>
      <c r="B23" s="45" t="s">
        <v>6</v>
      </c>
      <c r="C23" s="81">
        <f t="shared" ref="C23:D32" si="0">IF(ISBLANK(A23),"",VALUE(A23))</f>
        <v>-18.7</v>
      </c>
      <c r="D23" s="81">
        <f t="shared" si="0"/>
        <v>-20</v>
      </c>
      <c r="E23" s="82">
        <f>IF(OR(ISBLANK(A23),ISBLANK(B23)),"",VALUE(A23)-VALUE(B23))</f>
        <v>1.3000000000000007</v>
      </c>
      <c r="G23" s="45">
        <v>501.1</v>
      </c>
      <c r="H23" s="45">
        <v>499.9</v>
      </c>
      <c r="I23" s="81">
        <f t="shared" ref="I23:J32" si="1">IF(ISBLANK(G23),"",VALUE(G23))</f>
        <v>501.1</v>
      </c>
      <c r="J23" s="81">
        <f t="shared" si="1"/>
        <v>499.9</v>
      </c>
      <c r="K23" s="82">
        <f t="shared" ref="K23:K32" si="2">IF(OR(ISBLANK(G23),ISBLANK(H23)),"",VALUE(G23)-VALUE(H23))</f>
        <v>1.2000000000000455</v>
      </c>
      <c r="M23" s="45">
        <v>1001</v>
      </c>
      <c r="N23" s="45">
        <v>1000</v>
      </c>
      <c r="O23" s="81">
        <f t="shared" ref="O23:P32" si="3">IF(ISBLANK(M23),"",VALUE(M23))</f>
        <v>1001</v>
      </c>
      <c r="P23" s="81">
        <f t="shared" si="3"/>
        <v>1000</v>
      </c>
      <c r="Q23" s="82">
        <f>IF(OR(ISBLANK(M23),ISBLANK(N23)),"",VALUE(M23)-VALUE(N23))</f>
        <v>1</v>
      </c>
      <c r="R23" s="46"/>
      <c r="T23" s="47">
        <v>1.3</v>
      </c>
      <c r="U23" s="47">
        <v>1.2000000000000499</v>
      </c>
      <c r="V23" s="47">
        <v>1</v>
      </c>
      <c r="W23" s="31" t="s">
        <v>30</v>
      </c>
      <c r="X23" s="145"/>
      <c r="Z23" s="47">
        <v>1.3</v>
      </c>
      <c r="AA23" s="47">
        <v>1.2000000000000499</v>
      </c>
      <c r="AB23" s="47">
        <v>1</v>
      </c>
      <c r="AC23" s="31" t="s">
        <v>30</v>
      </c>
    </row>
    <row r="24" spans="1:29" x14ac:dyDescent="0.25">
      <c r="A24" s="48">
        <v>-18.7</v>
      </c>
      <c r="B24" s="48">
        <v>-20.100000000000001</v>
      </c>
      <c r="C24" s="81">
        <f t="shared" si="0"/>
        <v>-18.7</v>
      </c>
      <c r="D24" s="81">
        <f t="shared" si="0"/>
        <v>-20.100000000000001</v>
      </c>
      <c r="E24" s="82">
        <f t="shared" ref="E24:E32" si="4">IF(OR(ISBLANK(A24),ISBLANK(B24)),"",VALUE(A24)-VALUE(B24))</f>
        <v>1.4000000000000021</v>
      </c>
      <c r="G24" s="48">
        <v>501.5</v>
      </c>
      <c r="H24" s="48" t="s">
        <v>7</v>
      </c>
      <c r="I24" s="81">
        <f t="shared" si="1"/>
        <v>501.5</v>
      </c>
      <c r="J24" s="81">
        <f t="shared" si="1"/>
        <v>500</v>
      </c>
      <c r="K24" s="82">
        <f t="shared" si="2"/>
        <v>1.5</v>
      </c>
      <c r="M24" s="48">
        <v>1001.3</v>
      </c>
      <c r="N24" s="48">
        <v>999.9</v>
      </c>
      <c r="O24" s="81">
        <f t="shared" si="3"/>
        <v>1001.3</v>
      </c>
      <c r="P24" s="81">
        <f t="shared" si="3"/>
        <v>999.9</v>
      </c>
      <c r="Q24" s="82">
        <f t="shared" ref="Q24:Q32" si="5">IF(OR(ISBLANK(M24),ISBLANK(N24)),"",VALUE(M24)-VALUE(N24))</f>
        <v>1.3999999999999773</v>
      </c>
      <c r="R24" s="46"/>
      <c r="T24" s="47">
        <v>1.4</v>
      </c>
      <c r="U24" s="47">
        <v>1.5</v>
      </c>
      <c r="V24" s="47">
        <v>1.3999999999999799</v>
      </c>
      <c r="W24" s="31" t="s">
        <v>30</v>
      </c>
      <c r="X24" s="145"/>
      <c r="Z24" s="47">
        <v>1.4</v>
      </c>
      <c r="AA24" s="47">
        <v>1.5</v>
      </c>
      <c r="AB24" s="47">
        <v>1.3999999999999799</v>
      </c>
      <c r="AC24" s="31" t="s">
        <v>30</v>
      </c>
    </row>
    <row r="25" spans="1:29" x14ac:dyDescent="0.25">
      <c r="A25" s="48">
        <v>-18.600000000000001</v>
      </c>
      <c r="B25" s="48">
        <v>-20.100000000000001</v>
      </c>
      <c r="C25" s="81">
        <f t="shared" si="0"/>
        <v>-18.600000000000001</v>
      </c>
      <c r="D25" s="81">
        <f t="shared" si="0"/>
        <v>-20.100000000000001</v>
      </c>
      <c r="E25" s="82">
        <f t="shared" si="4"/>
        <v>1.5</v>
      </c>
      <c r="G25" s="48">
        <v>501.5</v>
      </c>
      <c r="H25" s="48" t="s">
        <v>7</v>
      </c>
      <c r="I25" s="81">
        <f t="shared" si="1"/>
        <v>501.5</v>
      </c>
      <c r="J25" s="81">
        <f t="shared" si="1"/>
        <v>500</v>
      </c>
      <c r="K25" s="82">
        <f t="shared" si="2"/>
        <v>1.5</v>
      </c>
      <c r="M25" s="48">
        <v>1000.7</v>
      </c>
      <c r="N25" s="48">
        <v>999.9</v>
      </c>
      <c r="O25" s="81">
        <f t="shared" si="3"/>
        <v>1000.7</v>
      </c>
      <c r="P25" s="81">
        <f t="shared" si="3"/>
        <v>999.9</v>
      </c>
      <c r="Q25" s="82">
        <f t="shared" si="5"/>
        <v>0.80000000000006821</v>
      </c>
      <c r="R25" s="46"/>
      <c r="T25" s="47">
        <v>1.5</v>
      </c>
      <c r="U25" s="47">
        <v>1.5</v>
      </c>
      <c r="V25" s="47">
        <v>0.80000000000006799</v>
      </c>
      <c r="W25" s="31" t="s">
        <v>30</v>
      </c>
      <c r="X25" s="145"/>
      <c r="Z25" s="47">
        <v>1.5</v>
      </c>
      <c r="AA25" s="47">
        <v>1.5</v>
      </c>
      <c r="AB25" s="47">
        <v>0.80000000000006799</v>
      </c>
      <c r="AC25" s="31" t="s">
        <v>30</v>
      </c>
    </row>
    <row r="26" spans="1:29" x14ac:dyDescent="0.25">
      <c r="A26" s="48">
        <v>-18.7</v>
      </c>
      <c r="B26" s="48" t="s">
        <v>6</v>
      </c>
      <c r="C26" s="81">
        <f t="shared" si="0"/>
        <v>-18.7</v>
      </c>
      <c r="D26" s="81">
        <f t="shared" si="0"/>
        <v>-20</v>
      </c>
      <c r="E26" s="82">
        <f t="shared" si="4"/>
        <v>1.3000000000000007</v>
      </c>
      <c r="G26" s="48">
        <v>500.9</v>
      </c>
      <c r="H26" s="48">
        <v>499.9</v>
      </c>
      <c r="I26" s="81">
        <f t="shared" si="1"/>
        <v>500.9</v>
      </c>
      <c r="J26" s="81">
        <f t="shared" si="1"/>
        <v>499.9</v>
      </c>
      <c r="K26" s="82">
        <f t="shared" si="2"/>
        <v>1</v>
      </c>
      <c r="M26" s="48">
        <v>1000.9</v>
      </c>
      <c r="N26" s="48">
        <v>1000</v>
      </c>
      <c r="O26" s="81">
        <f t="shared" si="3"/>
        <v>1000.9</v>
      </c>
      <c r="P26" s="81">
        <f t="shared" si="3"/>
        <v>1000</v>
      </c>
      <c r="Q26" s="82">
        <f t="shared" si="5"/>
        <v>0.89999999999997726</v>
      </c>
      <c r="R26" s="46"/>
      <c r="T26" s="47">
        <v>1.3</v>
      </c>
      <c r="U26" s="47">
        <v>1</v>
      </c>
      <c r="V26" s="47">
        <v>0.89999999999997704</v>
      </c>
      <c r="W26" s="31" t="s">
        <v>30</v>
      </c>
      <c r="X26" s="145"/>
      <c r="Z26" s="47">
        <v>1.3</v>
      </c>
      <c r="AA26" s="47">
        <v>1</v>
      </c>
      <c r="AB26" s="47">
        <v>0.89999999999997704</v>
      </c>
      <c r="AC26" s="31" t="s">
        <v>30</v>
      </c>
    </row>
    <row r="27" spans="1:29" x14ac:dyDescent="0.25">
      <c r="A27" s="48">
        <v>-18.5</v>
      </c>
      <c r="B27" s="48" t="s">
        <v>6</v>
      </c>
      <c r="C27" s="81">
        <f t="shared" si="0"/>
        <v>-18.5</v>
      </c>
      <c r="D27" s="81">
        <f t="shared" si="0"/>
        <v>-20</v>
      </c>
      <c r="E27" s="82">
        <f t="shared" si="4"/>
        <v>1.5</v>
      </c>
      <c r="G27" s="48">
        <v>501.4</v>
      </c>
      <c r="H27" s="48" t="s">
        <v>7</v>
      </c>
      <c r="I27" s="81">
        <f t="shared" si="1"/>
        <v>501.4</v>
      </c>
      <c r="J27" s="81">
        <f t="shared" si="1"/>
        <v>500</v>
      </c>
      <c r="K27" s="82">
        <f t="shared" si="2"/>
        <v>1.3999999999999773</v>
      </c>
      <c r="M27" s="48">
        <v>1001.4</v>
      </c>
      <c r="N27" s="48">
        <v>999.9</v>
      </c>
      <c r="O27" s="81">
        <f t="shared" si="3"/>
        <v>1001.4</v>
      </c>
      <c r="P27" s="81">
        <f t="shared" si="3"/>
        <v>999.9</v>
      </c>
      <c r="Q27" s="82">
        <f t="shared" si="5"/>
        <v>1.5</v>
      </c>
      <c r="R27" s="46"/>
      <c r="T27" s="47">
        <v>1.5</v>
      </c>
      <c r="U27" s="47">
        <v>1.3999999999999799</v>
      </c>
      <c r="V27" s="47">
        <v>1.5</v>
      </c>
      <c r="W27" s="31" t="s">
        <v>30</v>
      </c>
      <c r="X27" s="145"/>
      <c r="Z27" s="47">
        <v>1.5</v>
      </c>
      <c r="AA27" s="47">
        <v>1.3999999999999799</v>
      </c>
      <c r="AB27" s="47">
        <v>1.5</v>
      </c>
      <c r="AC27" s="31" t="s">
        <v>30</v>
      </c>
    </row>
    <row r="28" spans="1:29" x14ac:dyDescent="0.25">
      <c r="A28" s="48">
        <v>-18.5</v>
      </c>
      <c r="B28" s="48">
        <v>-20.100000000000001</v>
      </c>
      <c r="C28" s="81">
        <f t="shared" si="0"/>
        <v>-18.5</v>
      </c>
      <c r="D28" s="81">
        <f t="shared" si="0"/>
        <v>-20.100000000000001</v>
      </c>
      <c r="E28" s="82">
        <f t="shared" si="4"/>
        <v>1.6000000000000014</v>
      </c>
      <c r="G28" s="48">
        <v>501.3</v>
      </c>
      <c r="H28" s="48">
        <v>499.9</v>
      </c>
      <c r="I28" s="81">
        <f t="shared" si="1"/>
        <v>501.3</v>
      </c>
      <c r="J28" s="81">
        <f t="shared" si="1"/>
        <v>499.9</v>
      </c>
      <c r="K28" s="82">
        <f t="shared" si="2"/>
        <v>1.4000000000000341</v>
      </c>
      <c r="M28" s="48">
        <v>1000.6</v>
      </c>
      <c r="N28" s="48">
        <v>1000</v>
      </c>
      <c r="O28" s="81">
        <f t="shared" si="3"/>
        <v>1000.6</v>
      </c>
      <c r="P28" s="81">
        <f t="shared" si="3"/>
        <v>1000</v>
      </c>
      <c r="Q28" s="82">
        <f t="shared" si="5"/>
        <v>0.60000000000002274</v>
      </c>
      <c r="R28" s="46"/>
      <c r="T28" s="47">
        <v>1.6</v>
      </c>
      <c r="U28" s="47">
        <v>1.4000000000000301</v>
      </c>
      <c r="V28" s="47">
        <v>0.60000000000002296</v>
      </c>
      <c r="W28" s="31" t="s">
        <v>30</v>
      </c>
      <c r="X28" s="145"/>
      <c r="Z28" s="47"/>
      <c r="AA28" s="47"/>
      <c r="AB28" s="47"/>
    </row>
    <row r="29" spans="1:29" x14ac:dyDescent="0.25">
      <c r="A29" s="48">
        <v>-18.600000000000001</v>
      </c>
      <c r="B29" s="48">
        <v>-20.100000000000001</v>
      </c>
      <c r="C29" s="81">
        <f t="shared" si="0"/>
        <v>-18.600000000000001</v>
      </c>
      <c r="D29" s="81">
        <f t="shared" si="0"/>
        <v>-20.100000000000001</v>
      </c>
      <c r="E29" s="82">
        <f t="shared" si="4"/>
        <v>1.5</v>
      </c>
      <c r="G29" s="48">
        <v>501.3</v>
      </c>
      <c r="H29" s="48">
        <v>499.9</v>
      </c>
      <c r="I29" s="81">
        <f t="shared" si="1"/>
        <v>501.3</v>
      </c>
      <c r="J29" s="81">
        <f t="shared" si="1"/>
        <v>499.9</v>
      </c>
      <c r="K29" s="82">
        <f t="shared" si="2"/>
        <v>1.4000000000000341</v>
      </c>
      <c r="M29" s="48">
        <v>1000.5</v>
      </c>
      <c r="N29" s="48">
        <v>999.9</v>
      </c>
      <c r="O29" s="81">
        <f t="shared" si="3"/>
        <v>1000.5</v>
      </c>
      <c r="P29" s="81">
        <f t="shared" si="3"/>
        <v>999.9</v>
      </c>
      <c r="Q29" s="82">
        <f t="shared" si="5"/>
        <v>0.60000000000002274</v>
      </c>
      <c r="R29" s="46"/>
      <c r="T29" s="47">
        <v>1.5</v>
      </c>
      <c r="U29" s="47">
        <v>1.4000000000000301</v>
      </c>
      <c r="V29" s="47">
        <v>0.60000000000002296</v>
      </c>
      <c r="W29" s="31" t="s">
        <v>30</v>
      </c>
      <c r="X29" s="145"/>
      <c r="Z29" s="47"/>
      <c r="AA29" s="47"/>
      <c r="AB29" s="47"/>
    </row>
    <row r="30" spans="1:29" x14ac:dyDescent="0.25">
      <c r="A30" s="48">
        <v>-18.8</v>
      </c>
      <c r="B30" s="48" t="s">
        <v>6</v>
      </c>
      <c r="C30" s="81">
        <f t="shared" si="0"/>
        <v>-18.8</v>
      </c>
      <c r="D30" s="81">
        <f t="shared" si="0"/>
        <v>-20</v>
      </c>
      <c r="E30" s="82">
        <f t="shared" si="4"/>
        <v>1.1999999999999993</v>
      </c>
      <c r="G30" s="48">
        <v>501.3</v>
      </c>
      <c r="H30" s="48" t="s">
        <v>7</v>
      </c>
      <c r="I30" s="81">
        <f t="shared" si="1"/>
        <v>501.3</v>
      </c>
      <c r="J30" s="81">
        <f t="shared" si="1"/>
        <v>500</v>
      </c>
      <c r="K30" s="82">
        <f t="shared" si="2"/>
        <v>1.3000000000000114</v>
      </c>
      <c r="M30" s="48">
        <v>1001.1</v>
      </c>
      <c r="N30" s="48">
        <v>1000</v>
      </c>
      <c r="O30" s="81">
        <f t="shared" si="3"/>
        <v>1001.1</v>
      </c>
      <c r="P30" s="81">
        <f t="shared" si="3"/>
        <v>1000</v>
      </c>
      <c r="Q30" s="82">
        <f t="shared" si="5"/>
        <v>1.1000000000000227</v>
      </c>
      <c r="R30" s="46"/>
      <c r="T30" s="47">
        <v>1.2</v>
      </c>
      <c r="U30" s="47">
        <v>1.30000000000001</v>
      </c>
      <c r="V30" s="47">
        <v>1.1000000000000201</v>
      </c>
      <c r="W30" s="31" t="s">
        <v>30</v>
      </c>
      <c r="X30" s="145"/>
      <c r="Z30" s="47"/>
      <c r="AA30" s="47"/>
      <c r="AB30" s="47"/>
    </row>
    <row r="31" spans="1:29" x14ac:dyDescent="0.25">
      <c r="A31" s="48">
        <v>-18.600000000000001</v>
      </c>
      <c r="B31" s="48">
        <v>-20.100000000000001</v>
      </c>
      <c r="C31" s="81">
        <f t="shared" si="0"/>
        <v>-18.600000000000001</v>
      </c>
      <c r="D31" s="81">
        <f t="shared" si="0"/>
        <v>-20.100000000000001</v>
      </c>
      <c r="E31" s="82">
        <f t="shared" si="4"/>
        <v>1.5</v>
      </c>
      <c r="G31" s="48">
        <v>501.4</v>
      </c>
      <c r="H31" s="48" t="s">
        <v>7</v>
      </c>
      <c r="I31" s="81">
        <f t="shared" si="1"/>
        <v>501.4</v>
      </c>
      <c r="J31" s="81">
        <f t="shared" si="1"/>
        <v>500</v>
      </c>
      <c r="K31" s="82">
        <f t="shared" si="2"/>
        <v>1.3999999999999773</v>
      </c>
      <c r="M31" s="48">
        <v>1001.5</v>
      </c>
      <c r="N31" s="48">
        <v>999.9</v>
      </c>
      <c r="O31" s="81">
        <f t="shared" si="3"/>
        <v>1001.5</v>
      </c>
      <c r="P31" s="81">
        <f t="shared" si="3"/>
        <v>999.9</v>
      </c>
      <c r="Q31" s="82">
        <f t="shared" si="5"/>
        <v>1.6000000000000227</v>
      </c>
      <c r="R31" s="46"/>
      <c r="T31" s="47">
        <v>1.5</v>
      </c>
      <c r="U31" s="47">
        <v>1.3999999999999799</v>
      </c>
      <c r="V31" s="47">
        <v>1.6000000000000201</v>
      </c>
      <c r="W31" s="31" t="s">
        <v>30</v>
      </c>
      <c r="X31" s="145"/>
      <c r="Z31" s="47"/>
      <c r="AA31" s="47"/>
      <c r="AB31" s="47"/>
    </row>
    <row r="32" spans="1:29" ht="15.75" thickBot="1" x14ac:dyDescent="0.3">
      <c r="A32" s="49">
        <v>-18.600000000000001</v>
      </c>
      <c r="B32" s="49" t="s">
        <v>62</v>
      </c>
      <c r="C32" s="83">
        <f t="shared" si="0"/>
        <v>-18.600000000000001</v>
      </c>
      <c r="D32" s="83">
        <f t="shared" si="0"/>
        <v>-20</v>
      </c>
      <c r="E32" s="84">
        <f t="shared" si="4"/>
        <v>1.3999999999999986</v>
      </c>
      <c r="G32" s="49">
        <v>501.1</v>
      </c>
      <c r="H32" s="49">
        <v>499.9</v>
      </c>
      <c r="I32" s="83">
        <f t="shared" si="1"/>
        <v>501.1</v>
      </c>
      <c r="J32" s="83">
        <f t="shared" si="1"/>
        <v>499.9</v>
      </c>
      <c r="K32" s="84">
        <f t="shared" si="2"/>
        <v>1.2000000000000455</v>
      </c>
      <c r="M32" s="49">
        <v>1000.9</v>
      </c>
      <c r="N32" s="49">
        <v>1000</v>
      </c>
      <c r="O32" s="83">
        <f t="shared" si="3"/>
        <v>1000.9</v>
      </c>
      <c r="P32" s="83">
        <f t="shared" si="3"/>
        <v>1000</v>
      </c>
      <c r="Q32" s="84">
        <f t="shared" si="5"/>
        <v>0.89999999999997726</v>
      </c>
      <c r="R32" s="46"/>
      <c r="T32" s="50">
        <v>1.4</v>
      </c>
      <c r="U32" s="50">
        <v>1.2000000000000499</v>
      </c>
      <c r="V32" s="50">
        <v>0.89999999999997704</v>
      </c>
      <c r="W32" s="31" t="s">
        <v>30</v>
      </c>
      <c r="X32" s="145"/>
      <c r="Z32" s="50"/>
      <c r="AA32" s="50"/>
      <c r="AB32" s="50"/>
    </row>
    <row r="33" spans="1:29" x14ac:dyDescent="0.25">
      <c r="A33" s="52" t="str">
        <f>IF(COUNT(E23:E32)&lt;1,"",IF(COUNT(E23:E32)&lt;5,"Bitte beachten: Anzahl Messungen &lt; 5!","Anzahl Messungen = "&amp;COUNT(E23:E32)))</f>
        <v>Anzahl Messungen = 10</v>
      </c>
      <c r="B33" s="52"/>
      <c r="C33" s="52"/>
      <c r="D33" s="53"/>
      <c r="E33" s="54"/>
      <c r="G33" s="52" t="str">
        <f>IF(COUNT(K23:K32)&lt;1,"",IF(COUNT(K23:K32)&lt;5,"Bitte beachten: Anzahl Messungen &lt; 5!","Anzahl Messungen = "&amp;COUNT(K23:K32)))</f>
        <v>Anzahl Messungen = 10</v>
      </c>
      <c r="H33" s="52"/>
      <c r="I33" s="52"/>
      <c r="K33" s="54"/>
      <c r="M33" s="52" t="str">
        <f>IF(COUNT(Q23:Q32)&lt;1,"",IF(COUNT(Q23:Q32)&lt;5,"Achtung: Anzahl Messungen &lt; 5!","Anzahl Messungen = "&amp;COUNT(Q23:Q32)))</f>
        <v>Anzahl Messungen = 10</v>
      </c>
      <c r="N33" s="52"/>
      <c r="O33" s="52"/>
      <c r="Q33" s="54"/>
      <c r="R33" s="46"/>
      <c r="T33" s="105">
        <v>10</v>
      </c>
      <c r="U33" s="105">
        <v>10</v>
      </c>
      <c r="V33" s="105">
        <v>10</v>
      </c>
      <c r="W33" s="31" t="s">
        <v>51</v>
      </c>
      <c r="X33" s="145"/>
      <c r="Z33" s="105">
        <v>5</v>
      </c>
      <c r="AA33" s="105">
        <v>5</v>
      </c>
      <c r="AB33" s="105">
        <v>5</v>
      </c>
      <c r="AC33" s="31" t="s">
        <v>51</v>
      </c>
    </row>
    <row r="34" spans="1:29" x14ac:dyDescent="0.25">
      <c r="A34" s="129" t="s">
        <v>72</v>
      </c>
      <c r="B34" s="129"/>
      <c r="C34" s="129"/>
      <c r="D34" s="140">
        <v>4</v>
      </c>
      <c r="E34" s="54"/>
      <c r="G34" s="52"/>
      <c r="H34" s="52"/>
      <c r="I34" s="52"/>
      <c r="K34" s="54"/>
      <c r="M34" s="52"/>
      <c r="N34" s="52"/>
      <c r="O34" s="52"/>
      <c r="Q34" s="54"/>
      <c r="R34" s="46"/>
      <c r="T34" s="111"/>
      <c r="U34" s="111"/>
      <c r="V34" s="111"/>
      <c r="X34" s="145"/>
      <c r="Z34" s="111"/>
      <c r="AA34" s="111"/>
      <c r="AB34" s="111"/>
    </row>
    <row r="35" spans="1:29" ht="15" customHeight="1" x14ac:dyDescent="0.25">
      <c r="A35" s="112" t="s">
        <v>44</v>
      </c>
      <c r="B35" s="112" t="s">
        <v>56</v>
      </c>
      <c r="C35" s="25"/>
      <c r="D35" s="26"/>
      <c r="E35" s="113" t="s">
        <v>57</v>
      </c>
      <c r="F35" s="114"/>
      <c r="G35" s="112"/>
      <c r="H35" s="25"/>
      <c r="I35" s="25"/>
      <c r="J35" s="2"/>
      <c r="K35" s="27"/>
      <c r="M35" s="52"/>
      <c r="N35" s="52"/>
      <c r="O35" s="52"/>
      <c r="Q35" s="54"/>
      <c r="R35" s="46"/>
      <c r="T35" s="116" t="s">
        <v>44</v>
      </c>
      <c r="U35" s="116" t="s">
        <v>56</v>
      </c>
      <c r="V35" s="111"/>
      <c r="X35" s="145"/>
      <c r="Z35" s="111"/>
      <c r="AA35" s="111"/>
      <c r="AB35" s="111"/>
    </row>
    <row r="36" spans="1:29" ht="15" customHeight="1" x14ac:dyDescent="0.25">
      <c r="A36" s="113">
        <f>AVERAGE(C23:C32)</f>
        <v>-18.630000000000003</v>
      </c>
      <c r="B36" s="113">
        <f>AVERAGE(D23:D32)</f>
        <v>-20.05</v>
      </c>
      <c r="C36" s="27"/>
      <c r="D36" s="26"/>
      <c r="E36" s="113" t="s">
        <v>63</v>
      </c>
      <c r="F36" s="114"/>
      <c r="G36" s="114">
        <f>ROUND(SLOPE(B36:B38,A36:A38),D34)</f>
        <v>1.0004</v>
      </c>
      <c r="H36" s="25"/>
      <c r="I36" s="2"/>
      <c r="J36" s="2"/>
      <c r="K36" s="27"/>
      <c r="M36" s="121"/>
      <c r="N36" s="52"/>
      <c r="O36" s="52"/>
      <c r="Q36" s="54"/>
      <c r="R36" s="46"/>
      <c r="T36" s="47">
        <v>-18.63</v>
      </c>
      <c r="U36" s="47">
        <v>-20.05</v>
      </c>
      <c r="V36" s="31" t="s">
        <v>25</v>
      </c>
      <c r="X36" s="145"/>
      <c r="Z36" s="111"/>
      <c r="AA36" s="111"/>
      <c r="AB36" s="111"/>
    </row>
    <row r="37" spans="1:29" ht="15" customHeight="1" x14ac:dyDescent="0.25">
      <c r="A37" s="113">
        <f>AVERAGE(I23:I32)</f>
        <v>501.28000000000009</v>
      </c>
      <c r="B37" s="113">
        <f>AVERAGE(J23:J32)</f>
        <v>499.95</v>
      </c>
      <c r="C37" s="27"/>
      <c r="D37" s="26"/>
      <c r="E37" s="113" t="s">
        <v>59</v>
      </c>
      <c r="F37" s="114"/>
      <c r="G37" s="112">
        <f>ROUND(INTERCEPT(B36:B38,A36:A38),D34)</f>
        <v>-1.4470000000000001</v>
      </c>
      <c r="H37" s="25"/>
      <c r="I37" s="25"/>
      <c r="J37" s="2"/>
      <c r="K37" s="27"/>
      <c r="M37" s="52"/>
      <c r="N37" s="52"/>
      <c r="O37" s="52"/>
      <c r="Q37" s="54"/>
      <c r="R37" s="46"/>
      <c r="T37" s="47">
        <v>501.28</v>
      </c>
      <c r="U37" s="47">
        <v>499.95</v>
      </c>
      <c r="V37" s="31" t="s">
        <v>25</v>
      </c>
      <c r="X37" s="145"/>
      <c r="Z37" s="111"/>
      <c r="AA37" s="111"/>
      <c r="AB37" s="111"/>
    </row>
    <row r="38" spans="1:29" ht="15" customHeight="1" thickBot="1" x14ac:dyDescent="0.3">
      <c r="A38" s="113">
        <f>AVERAGE(O23:O32)</f>
        <v>1000.99</v>
      </c>
      <c r="B38" s="113">
        <f>AVERAGE(P23:P32)</f>
        <v>999.95</v>
      </c>
      <c r="C38" s="27"/>
      <c r="D38" s="26"/>
      <c r="E38" s="113" t="s">
        <v>61</v>
      </c>
      <c r="F38" s="114"/>
      <c r="G38" s="112">
        <f>CORREL(B36:B38,A36:A38)</f>
        <v>0.99999999310251786</v>
      </c>
      <c r="H38" s="25"/>
      <c r="I38" s="25"/>
      <c r="J38" s="2"/>
      <c r="K38" s="27"/>
      <c r="M38" s="52"/>
      <c r="N38" s="52"/>
      <c r="O38" s="52"/>
      <c r="Q38" s="54"/>
      <c r="R38" s="46"/>
      <c r="T38" s="50">
        <v>100.99</v>
      </c>
      <c r="U38" s="50">
        <v>999.95</v>
      </c>
      <c r="V38" s="31" t="s">
        <v>25</v>
      </c>
      <c r="X38" s="145"/>
      <c r="Z38" s="111"/>
      <c r="AA38" s="111"/>
      <c r="AB38" s="111"/>
    </row>
    <row r="39" spans="1:29" ht="15" customHeight="1" x14ac:dyDescent="0.25">
      <c r="A39" s="25"/>
      <c r="B39" s="25"/>
      <c r="C39" s="25"/>
      <c r="D39" s="26"/>
      <c r="E39" s="27"/>
      <c r="F39" s="2"/>
      <c r="G39" s="25"/>
      <c r="H39" s="25"/>
      <c r="I39" s="25"/>
      <c r="J39" s="2"/>
      <c r="K39" s="27"/>
      <c r="M39" s="52"/>
      <c r="N39" s="52"/>
      <c r="O39" s="52"/>
      <c r="Q39" s="54"/>
      <c r="R39" s="46"/>
      <c r="T39" s="117" t="s">
        <v>55</v>
      </c>
      <c r="U39" s="118"/>
      <c r="V39" s="111"/>
      <c r="X39" s="145"/>
      <c r="Z39" s="111"/>
      <c r="AA39" s="111"/>
      <c r="AB39" s="111"/>
    </row>
    <row r="40" spans="1:29" ht="15" customHeight="1" x14ac:dyDescent="0.25">
      <c r="A40" s="147" t="s">
        <v>73</v>
      </c>
      <c r="B40" s="25"/>
      <c r="C40" s="25"/>
      <c r="D40" s="26"/>
      <c r="F40" s="25" t="str">
        <f>IF(G37&lt;0,"Prüfergebnis = "&amp;FIXED(G36,D34)&amp;" * Anzeigewert - "&amp;FIXED(ABS(G37),D34),"Prüfergebnis = "&amp;FIXED(G36,D34)&amp;" * Anzeigewert + "&amp;FIXED(G37,D34))</f>
        <v>Prüfergebnis = 1,0004 * Anzeigewert - 1,4470</v>
      </c>
      <c r="G40" s="25"/>
      <c r="H40" s="25"/>
      <c r="I40" s="25"/>
      <c r="J40" s="2"/>
      <c r="K40" s="27"/>
      <c r="M40" s="52"/>
      <c r="N40" s="52"/>
      <c r="O40" s="52"/>
      <c r="Q40" s="54"/>
      <c r="R40" s="55"/>
      <c r="T40" s="47" t="s">
        <v>58</v>
      </c>
      <c r="U40" s="47">
        <v>1.0003713439425299</v>
      </c>
      <c r="V40" s="31" t="s">
        <v>25</v>
      </c>
      <c r="X40" s="145"/>
    </row>
    <row r="41" spans="1:29" ht="15" customHeight="1" x14ac:dyDescent="0.25">
      <c r="R41" s="30"/>
      <c r="T41" s="115" t="s">
        <v>59</v>
      </c>
      <c r="U41" s="47">
        <v>-1.44698024229831</v>
      </c>
      <c r="V41" s="31" t="s">
        <v>25</v>
      </c>
      <c r="X41" s="145"/>
    </row>
    <row r="42" spans="1:29" x14ac:dyDescent="0.25">
      <c r="A42" s="56" t="s">
        <v>12</v>
      </c>
      <c r="B42" s="57"/>
      <c r="C42" s="57"/>
      <c r="D42" s="57"/>
      <c r="E42" s="57"/>
      <c r="F42" s="58"/>
      <c r="G42" s="59" t="s">
        <v>17</v>
      </c>
      <c r="H42" s="60"/>
      <c r="I42" s="60"/>
      <c r="J42" s="60"/>
      <c r="K42" s="61"/>
      <c r="R42" s="30"/>
      <c r="T42" s="115" t="s">
        <v>60</v>
      </c>
      <c r="U42" s="47">
        <v>0.99999999310251797</v>
      </c>
      <c r="V42" s="31" t="s">
        <v>25</v>
      </c>
      <c r="X42" s="145"/>
    </row>
    <row r="43" spans="1:29" x14ac:dyDescent="0.25">
      <c r="A43" s="62"/>
      <c r="B43" s="29"/>
      <c r="C43" s="29"/>
      <c r="D43" s="29"/>
      <c r="E43" s="29"/>
      <c r="F43" s="51"/>
      <c r="G43" s="63" t="s">
        <v>13</v>
      </c>
      <c r="H43" s="63" t="s">
        <v>14</v>
      </c>
      <c r="I43" s="63"/>
      <c r="J43" s="63"/>
      <c r="K43" s="63" t="s">
        <v>15</v>
      </c>
      <c r="R43" s="30"/>
      <c r="X43" s="145"/>
    </row>
    <row r="44" spans="1:29" ht="18" customHeight="1" x14ac:dyDescent="0.25">
      <c r="A44" s="64" t="s">
        <v>41</v>
      </c>
      <c r="B44" s="65"/>
      <c r="C44" s="65"/>
      <c r="D44" s="65"/>
      <c r="E44" s="65"/>
      <c r="F44" s="66"/>
      <c r="G44" s="67">
        <v>0.5</v>
      </c>
      <c r="H44" s="67">
        <v>0.5</v>
      </c>
      <c r="I44" s="85"/>
      <c r="J44" s="85"/>
      <c r="K44" s="67">
        <v>1</v>
      </c>
      <c r="L44" s="110" t="str">
        <f>IF(OR(AND(ISNUMBER(E20),ISBLANK(G44)),AND(ISNUMBER(K20),ISBLANK(H44)),AND(ISNUMBER(Q20),ISBLANK(K44))),"fehlende Angabe!","")</f>
        <v/>
      </c>
      <c r="M44" s="35"/>
      <c r="R44" s="30"/>
      <c r="T44" s="68" t="s">
        <v>13</v>
      </c>
      <c r="U44" s="68" t="s">
        <v>14</v>
      </c>
      <c r="V44" s="68" t="s">
        <v>15</v>
      </c>
      <c r="X44" s="145"/>
      <c r="Z44" s="68" t="s">
        <v>13</v>
      </c>
      <c r="AA44" s="68" t="s">
        <v>14</v>
      </c>
      <c r="AB44" s="68" t="s">
        <v>15</v>
      </c>
    </row>
    <row r="45" spans="1:29" ht="18" customHeight="1" x14ac:dyDescent="0.25">
      <c r="A45" s="64" t="s">
        <v>21</v>
      </c>
      <c r="B45" s="65"/>
      <c r="C45" s="65"/>
      <c r="D45" s="65"/>
      <c r="E45" s="65"/>
      <c r="F45" s="66"/>
      <c r="G45" s="69">
        <f>IF(COUNT(E23:E32)&lt;1,"",AVERAGE(E23:E32))</f>
        <v>1.4200000000000004</v>
      </c>
      <c r="H45" s="69">
        <f>IF(COUNT(K23:K32)&lt;1,"",AVERAGE(K23:K32))</f>
        <v>1.3300000000000125</v>
      </c>
      <c r="I45" s="85" t="s">
        <v>29</v>
      </c>
      <c r="J45" s="85" t="s">
        <v>29</v>
      </c>
      <c r="K45" s="69">
        <f>IF(COUNT(Q23:Q32)&lt;1,"",AVERAGE(Q23:Q32))</f>
        <v>1.0400000000000091</v>
      </c>
      <c r="R45" s="30"/>
      <c r="T45" s="70">
        <v>1.42</v>
      </c>
      <c r="U45" s="70">
        <v>1.33</v>
      </c>
      <c r="V45" s="70">
        <v>1.04</v>
      </c>
      <c r="W45" s="31" t="s">
        <v>25</v>
      </c>
      <c r="X45" s="145"/>
      <c r="Z45" s="70">
        <v>1.4</v>
      </c>
      <c r="AA45" s="70">
        <v>1.32</v>
      </c>
      <c r="AB45" s="70">
        <v>1.1200000000000001</v>
      </c>
      <c r="AC45" s="31" t="s">
        <v>30</v>
      </c>
    </row>
    <row r="46" spans="1:29" ht="18" customHeight="1" x14ac:dyDescent="0.25">
      <c r="A46" s="64" t="s">
        <v>88</v>
      </c>
      <c r="B46" s="65"/>
      <c r="C46" s="65"/>
      <c r="D46" s="65"/>
      <c r="E46" s="65"/>
      <c r="F46" s="66"/>
      <c r="G46" s="69">
        <f>IF(ISERROR(STDEV(E23:E32)),"",ROUND(TINV(0.05,COUNT(E23:E32)-1),3)*STDEV(E23:E32)/SQRT(COUNT(E23:E32)))</f>
        <v>8.7930754574267272E-2</v>
      </c>
      <c r="H46" s="69">
        <f>IF(ISERROR(STDEV(K23:K32)),"",ROUND(TINV(0.05,COUNT(K23:K32)-1),3)*STDEV(K23:K32)/SQRT(COUNT(K23:K32)))</f>
        <v>0.11209015835477523</v>
      </c>
      <c r="I46" s="85" t="s">
        <v>29</v>
      </c>
      <c r="J46" s="85" t="s">
        <v>29</v>
      </c>
      <c r="K46" s="69">
        <f>IF(ISERROR(STDEV(Q23:Q32)),"",ROUND(TINV(0.05,COUNT(Q23:Q32)-1),3)*STDEV(Q23:Q32)/SQRT(COUNT(Q23:Q32)))</f>
        <v>0.2550259406413341</v>
      </c>
      <c r="M46" s="31" t="s">
        <v>89</v>
      </c>
      <c r="R46" s="30"/>
      <c r="T46" s="70">
        <v>8.7930750000000002E-2</v>
      </c>
      <c r="U46" s="70">
        <v>0.11209015999999999</v>
      </c>
      <c r="V46" s="70">
        <v>0.25502594000000001</v>
      </c>
      <c r="W46" s="31" t="s">
        <v>25</v>
      </c>
      <c r="X46" s="145"/>
      <c r="Z46" s="70">
        <v>0.1</v>
      </c>
      <c r="AA46" s="70">
        <v>0.21679482999999999</v>
      </c>
      <c r="AB46" s="70">
        <v>0.31144822999999999</v>
      </c>
      <c r="AC46" s="31" t="s">
        <v>25</v>
      </c>
    </row>
    <row r="47" spans="1:29" ht="18" customHeight="1" x14ac:dyDescent="0.25">
      <c r="A47" s="64" t="s">
        <v>40</v>
      </c>
      <c r="B47" s="65"/>
      <c r="C47" s="65"/>
      <c r="D47" s="65"/>
      <c r="E47" s="65"/>
      <c r="F47" s="66"/>
      <c r="G47" s="106">
        <f>IF(ISERROR(SQRT(G44^2+G45^2+G46^2)),"",SQRT(G44^2+G45^2+G46^2))</f>
        <v>1.5080224857740021</v>
      </c>
      <c r="H47" s="106">
        <f>IF(ISERROR(SQRT(H44^2+H45^2+H46^2)),"",SQRT(H44^2+H45^2+H46^2))</f>
        <v>1.4252944269869408</v>
      </c>
      <c r="I47" s="85" t="s">
        <v>29</v>
      </c>
      <c r="J47" s="85" t="s">
        <v>29</v>
      </c>
      <c r="K47" s="106">
        <f>IF(ISERROR(SQRT(K44^2+K45^2+K46^2)),"",SQRT(K44^2+K45^2+K46^2))</f>
        <v>1.4651410274782479</v>
      </c>
      <c r="R47" s="30"/>
      <c r="T47" s="70">
        <v>1.5080225</v>
      </c>
      <c r="U47" s="70">
        <v>1.4252944000000001</v>
      </c>
      <c r="V47" s="70">
        <v>1.465141</v>
      </c>
      <c r="W47" s="31" t="s">
        <v>30</v>
      </c>
      <c r="X47" s="145"/>
      <c r="Z47" s="70">
        <v>1.4899663999999999</v>
      </c>
      <c r="AA47" s="70">
        <v>1.4280755999999999</v>
      </c>
      <c r="AB47" s="70">
        <v>1.5334274999999999</v>
      </c>
      <c r="AC47" s="31" t="s">
        <v>30</v>
      </c>
    </row>
    <row r="48" spans="1:29" ht="6" customHeight="1" x14ac:dyDescent="0.25">
      <c r="R48" s="30"/>
      <c r="X48" s="145"/>
    </row>
    <row r="49" spans="1:29" ht="21" customHeight="1" thickBot="1" x14ac:dyDescent="0.3">
      <c r="A49" s="71" t="s">
        <v>53</v>
      </c>
      <c r="B49" s="72"/>
      <c r="C49" s="72"/>
      <c r="D49" s="72"/>
      <c r="E49" s="72"/>
      <c r="F49" s="73"/>
      <c r="G49" s="74">
        <f>IF(ISERROR(SQRT(G44^2+G45^2+G46^2)),"",2*SQRT(G44^2+G45^2+G46^2))</f>
        <v>3.0160449715480042</v>
      </c>
      <c r="H49" s="74">
        <f>IF(ISERROR(SQRT(H44^2+H45^2+H46^2)),"",2*SQRT(H44^2+H45^2+H46^2))</f>
        <v>2.8505888539738815</v>
      </c>
      <c r="I49" s="85" t="s">
        <v>29</v>
      </c>
      <c r="J49" s="85" t="s">
        <v>29</v>
      </c>
      <c r="K49" s="74">
        <f>IF(ISERROR(SQRT(K44^2+K45^2+K46^2)),"",2*SQRT(K44^2+K45^2+K46^2))</f>
        <v>2.9302820549564959</v>
      </c>
      <c r="R49" s="30"/>
      <c r="T49" s="70">
        <v>3.0160399999999998</v>
      </c>
      <c r="U49" s="70">
        <v>2.85059</v>
      </c>
      <c r="V49" s="70">
        <v>2.9302800000000002</v>
      </c>
      <c r="W49" s="31" t="s">
        <v>30</v>
      </c>
      <c r="X49" s="145"/>
      <c r="Z49" s="70">
        <v>2.97993</v>
      </c>
      <c r="AA49" s="70">
        <v>2.85615</v>
      </c>
      <c r="AB49" s="70">
        <v>3.0668600000000001</v>
      </c>
      <c r="AC49" s="31" t="s">
        <v>30</v>
      </c>
    </row>
    <row r="50" spans="1:29" ht="15.75" thickTop="1" x14ac:dyDescent="0.25">
      <c r="R50" s="30"/>
    </row>
    <row r="51" spans="1:29" s="129" customFormat="1" ht="15" customHeight="1" outlineLevel="1" x14ac:dyDescent="0.25">
      <c r="A51" s="130" t="s">
        <v>31</v>
      </c>
      <c r="B51" s="131" t="s">
        <v>65</v>
      </c>
      <c r="C51" s="131" t="s">
        <v>71</v>
      </c>
      <c r="D51" s="130" t="s">
        <v>34</v>
      </c>
      <c r="E51" s="131" t="s">
        <v>67</v>
      </c>
      <c r="F51" s="131"/>
      <c r="G51" s="131" t="s">
        <v>70</v>
      </c>
      <c r="H51" s="130" t="s">
        <v>37</v>
      </c>
      <c r="I51" s="131" t="s">
        <v>68</v>
      </c>
      <c r="J51" s="131" t="s">
        <v>69</v>
      </c>
      <c r="K51" s="127"/>
      <c r="R51" s="30"/>
      <c r="S51" s="31"/>
      <c r="T51" s="68" t="s">
        <v>65</v>
      </c>
      <c r="U51" s="68" t="s">
        <v>71</v>
      </c>
      <c r="V51" s="68" t="s">
        <v>67</v>
      </c>
      <c r="W51" s="68" t="s">
        <v>70</v>
      </c>
      <c r="X51" s="68" t="s">
        <v>68</v>
      </c>
      <c r="Y51" s="68" t="s">
        <v>69</v>
      </c>
    </row>
    <row r="52" spans="1:29" s="129" customFormat="1" ht="15" customHeight="1" outlineLevel="1" x14ac:dyDescent="0.25">
      <c r="A52" s="132">
        <f t="shared" ref="A52:A61" si="6">C23</f>
        <v>-18.7</v>
      </c>
      <c r="B52" s="131">
        <f>IF(ISTEXT(A52),"",A52*$G$36+$G$37)</f>
        <v>-20.154479999999996</v>
      </c>
      <c r="C52" s="131">
        <f>IF(ISTEXT(A52),"",B52-D23)</f>
        <v>-0.15447999999999595</v>
      </c>
      <c r="D52" s="132">
        <f t="shared" ref="D52:D61" si="7">I23</f>
        <v>501.1</v>
      </c>
      <c r="E52" s="131">
        <f>IF(ISTEXT(D52),"",D52*$G$36+$G$37)</f>
        <v>499.85343999999998</v>
      </c>
      <c r="F52" s="131"/>
      <c r="G52" s="131">
        <f>IF(ISTEXT(D52),"",E52-J23)</f>
        <v>-4.6559999999999491E-2</v>
      </c>
      <c r="H52" s="132">
        <f t="shared" ref="H52:H61" si="8">O23</f>
        <v>1001</v>
      </c>
      <c r="I52" s="131">
        <f>IF(ISTEXT(H52),"",H52*$G$36+$G$37)</f>
        <v>999.95339999999999</v>
      </c>
      <c r="J52" s="131">
        <f>IF(ISTEXT(H52),"",I52-P23)</f>
        <v>-4.6600000000012187E-2</v>
      </c>
      <c r="K52" s="127"/>
      <c r="R52" s="30"/>
      <c r="S52" s="31"/>
      <c r="T52" s="70">
        <v>-20.15448</v>
      </c>
      <c r="U52" s="70">
        <v>-0.15448000000000001</v>
      </c>
      <c r="V52" s="70">
        <v>499.85343999999998</v>
      </c>
      <c r="W52" s="70">
        <v>-4.6556E-2</v>
      </c>
      <c r="X52" s="70">
        <v>999.95339999999999</v>
      </c>
      <c r="Y52" s="70">
        <v>-4.6600000000000003E-2</v>
      </c>
      <c r="Z52" s="31" t="s">
        <v>30</v>
      </c>
    </row>
    <row r="53" spans="1:29" s="129" customFormat="1" ht="15" customHeight="1" outlineLevel="1" x14ac:dyDescent="0.25">
      <c r="A53" s="132">
        <f t="shared" si="6"/>
        <v>-18.7</v>
      </c>
      <c r="B53" s="131">
        <f t="shared" ref="B53:B61" si="9">IF(ISTEXT(A53),"",A53*$G$36+$G$37)</f>
        <v>-20.154479999999996</v>
      </c>
      <c r="C53" s="131">
        <f t="shared" ref="C53:C61" si="10">IF(ISTEXT(A53),"",B53-D24)</f>
        <v>-5.4479999999994533E-2</v>
      </c>
      <c r="D53" s="132">
        <f t="shared" si="7"/>
        <v>501.5</v>
      </c>
      <c r="E53" s="131">
        <f t="shared" ref="E53:E61" si="11">IF(ISTEXT(D53),"",D53*$G$36+$G$37)</f>
        <v>500.25359999999995</v>
      </c>
      <c r="F53" s="131"/>
      <c r="G53" s="131">
        <f t="shared" ref="G53:G61" si="12">IF(ISTEXT(D53),"",E53-J24)</f>
        <v>0.25359999999994898</v>
      </c>
      <c r="H53" s="132">
        <f t="shared" si="8"/>
        <v>1001.3</v>
      </c>
      <c r="I53" s="131">
        <f t="shared" ref="I53:I61" si="13">IF(ISTEXT(H53),"",H53*$G$36+$G$37)</f>
        <v>1000.2535199999999</v>
      </c>
      <c r="J53" s="131">
        <f t="shared" ref="J53:J61" si="14">IF(ISTEXT(H53),"",I53-P24)</f>
        <v>0.35351999999988948</v>
      </c>
      <c r="K53" s="127"/>
      <c r="R53" s="30"/>
      <c r="S53" s="31"/>
      <c r="T53" s="70">
        <v>-20.15448</v>
      </c>
      <c r="U53" s="70">
        <v>-5.4480000000000001E-2</v>
      </c>
      <c r="V53" s="70">
        <v>500.25360000000001</v>
      </c>
      <c r="W53" s="70">
        <v>0.25359999999999999</v>
      </c>
      <c r="X53" s="70">
        <v>1000.25352</v>
      </c>
      <c r="Y53" s="70">
        <v>0.35352</v>
      </c>
      <c r="Z53" s="31" t="s">
        <v>30</v>
      </c>
    </row>
    <row r="54" spans="1:29" s="129" customFormat="1" ht="15" customHeight="1" outlineLevel="1" x14ac:dyDescent="0.25">
      <c r="A54" s="132">
        <f t="shared" si="6"/>
        <v>-18.600000000000001</v>
      </c>
      <c r="B54" s="131">
        <f t="shared" si="9"/>
        <v>-20.05444</v>
      </c>
      <c r="C54" s="131">
        <f t="shared" si="10"/>
        <v>4.5560000000001821E-2</v>
      </c>
      <c r="D54" s="132">
        <f t="shared" si="7"/>
        <v>501.5</v>
      </c>
      <c r="E54" s="131">
        <f t="shared" si="11"/>
        <v>500.25359999999995</v>
      </c>
      <c r="F54" s="131"/>
      <c r="G54" s="131">
        <f t="shared" si="12"/>
        <v>0.25359999999994898</v>
      </c>
      <c r="H54" s="132">
        <f t="shared" si="8"/>
        <v>1000.7</v>
      </c>
      <c r="I54" s="131">
        <f t="shared" si="13"/>
        <v>999.65328</v>
      </c>
      <c r="J54" s="131">
        <f t="shared" si="14"/>
        <v>-0.24671999999998206</v>
      </c>
      <c r="K54" s="127"/>
      <c r="R54" s="30"/>
      <c r="S54" s="31"/>
      <c r="T54" s="70">
        <v>-20.05444</v>
      </c>
      <c r="U54" s="70">
        <v>4.5560000000000003E-2</v>
      </c>
      <c r="V54" s="70">
        <v>500.25360000000001</v>
      </c>
      <c r="W54" s="70">
        <v>0.25359999999999999</v>
      </c>
      <c r="X54" s="70">
        <v>999.65328</v>
      </c>
      <c r="Y54" s="70">
        <v>-0.24671999999999999</v>
      </c>
      <c r="Z54" s="31" t="s">
        <v>30</v>
      </c>
    </row>
    <row r="55" spans="1:29" s="129" customFormat="1" ht="15" customHeight="1" outlineLevel="1" x14ac:dyDescent="0.25">
      <c r="A55" s="132">
        <f t="shared" si="6"/>
        <v>-18.7</v>
      </c>
      <c r="B55" s="131">
        <f t="shared" si="9"/>
        <v>-20.154479999999996</v>
      </c>
      <c r="C55" s="131">
        <f t="shared" si="10"/>
        <v>-0.15447999999999595</v>
      </c>
      <c r="D55" s="132">
        <f t="shared" si="7"/>
        <v>500.9</v>
      </c>
      <c r="E55" s="131">
        <f t="shared" si="11"/>
        <v>499.65335999999996</v>
      </c>
      <c r="F55" s="131"/>
      <c r="G55" s="131">
        <f t="shared" si="12"/>
        <v>-0.24664000000001352</v>
      </c>
      <c r="H55" s="132">
        <f t="shared" si="8"/>
        <v>1000.9</v>
      </c>
      <c r="I55" s="131">
        <f t="shared" si="13"/>
        <v>999.85335999999995</v>
      </c>
      <c r="J55" s="131">
        <f t="shared" si="14"/>
        <v>-0.14664000000004762</v>
      </c>
      <c r="K55" s="127"/>
      <c r="R55" s="30"/>
      <c r="S55" s="31"/>
      <c r="T55" s="70">
        <v>-20.15448</v>
      </c>
      <c r="U55" s="70">
        <v>-0.15448000000000001</v>
      </c>
      <c r="V55" s="70">
        <v>499.65336000000002</v>
      </c>
      <c r="W55" s="70">
        <v>-0.24664</v>
      </c>
      <c r="X55" s="70">
        <v>999.85335999999995</v>
      </c>
      <c r="Y55" s="70">
        <v>-0.14663999999999999</v>
      </c>
      <c r="Z55" s="31" t="s">
        <v>30</v>
      </c>
    </row>
    <row r="56" spans="1:29" s="129" customFormat="1" ht="15" customHeight="1" outlineLevel="1" x14ac:dyDescent="0.25">
      <c r="A56" s="132">
        <f t="shared" si="6"/>
        <v>-18.5</v>
      </c>
      <c r="B56" s="131">
        <f t="shared" si="9"/>
        <v>-19.9544</v>
      </c>
      <c r="C56" s="131">
        <f t="shared" si="10"/>
        <v>4.5600000000000307E-2</v>
      </c>
      <c r="D56" s="132">
        <f t="shared" si="7"/>
        <v>501.4</v>
      </c>
      <c r="E56" s="131">
        <f t="shared" si="11"/>
        <v>500.15355999999997</v>
      </c>
      <c r="F56" s="131"/>
      <c r="G56" s="131">
        <f t="shared" si="12"/>
        <v>0.15355999999997039</v>
      </c>
      <c r="H56" s="132">
        <f t="shared" si="8"/>
        <v>1001.4</v>
      </c>
      <c r="I56" s="131">
        <f t="shared" si="13"/>
        <v>1000.3535599999999</v>
      </c>
      <c r="J56" s="131">
        <f t="shared" si="14"/>
        <v>0.45355999999992491</v>
      </c>
      <c r="K56" s="127"/>
      <c r="R56" s="30"/>
      <c r="S56" s="31"/>
      <c r="T56" s="70">
        <v>-19.9544</v>
      </c>
      <c r="U56" s="70">
        <v>4.5600000000000002E-2</v>
      </c>
      <c r="V56" s="70">
        <v>500.15356000000003</v>
      </c>
      <c r="W56" s="70">
        <v>0.15356</v>
      </c>
      <c r="X56" s="70">
        <v>1000.35356</v>
      </c>
      <c r="Y56" s="70">
        <v>0.45356000000000002</v>
      </c>
      <c r="Z56" s="31" t="s">
        <v>30</v>
      </c>
    </row>
    <row r="57" spans="1:29" s="129" customFormat="1" ht="15" customHeight="1" outlineLevel="1" x14ac:dyDescent="0.25">
      <c r="A57" s="132">
        <f t="shared" si="6"/>
        <v>-18.5</v>
      </c>
      <c r="B57" s="131">
        <f t="shared" si="9"/>
        <v>-19.9544</v>
      </c>
      <c r="C57" s="131">
        <f t="shared" si="10"/>
        <v>0.14560000000000173</v>
      </c>
      <c r="D57" s="132">
        <f t="shared" si="7"/>
        <v>501.3</v>
      </c>
      <c r="E57" s="131">
        <f t="shared" si="11"/>
        <v>500.05351999999999</v>
      </c>
      <c r="F57" s="131"/>
      <c r="G57" s="131">
        <f t="shared" si="12"/>
        <v>0.15352000000001453</v>
      </c>
      <c r="H57" s="132">
        <f t="shared" si="8"/>
        <v>1000.6</v>
      </c>
      <c r="I57" s="131">
        <f t="shared" si="13"/>
        <v>999.55323999999996</v>
      </c>
      <c r="J57" s="131">
        <f t="shared" si="14"/>
        <v>-0.44676000000004024</v>
      </c>
      <c r="K57" s="127"/>
      <c r="R57" s="30"/>
      <c r="S57" s="31"/>
      <c r="T57" s="70">
        <v>-19.9544</v>
      </c>
      <c r="U57" s="70">
        <v>0.14560000000000001</v>
      </c>
      <c r="V57" s="70">
        <v>500.05351999999999</v>
      </c>
      <c r="W57" s="70">
        <v>0.15351999999999999</v>
      </c>
      <c r="X57" s="70">
        <v>999.55323999999996</v>
      </c>
      <c r="Y57" s="70">
        <v>-0.44675999999999999</v>
      </c>
      <c r="Z57" s="31" t="s">
        <v>30</v>
      </c>
    </row>
    <row r="58" spans="1:29" s="129" customFormat="1" ht="15" customHeight="1" outlineLevel="1" x14ac:dyDescent="0.25">
      <c r="A58" s="132">
        <f t="shared" si="6"/>
        <v>-18.600000000000001</v>
      </c>
      <c r="B58" s="131">
        <f t="shared" si="9"/>
        <v>-20.05444</v>
      </c>
      <c r="C58" s="131">
        <f t="shared" si="10"/>
        <v>4.5560000000001821E-2</v>
      </c>
      <c r="D58" s="132">
        <f t="shared" si="7"/>
        <v>501.3</v>
      </c>
      <c r="E58" s="131">
        <f t="shared" si="11"/>
        <v>500.05351999999999</v>
      </c>
      <c r="F58" s="131"/>
      <c r="G58" s="131">
        <f t="shared" si="12"/>
        <v>0.15352000000001453</v>
      </c>
      <c r="H58" s="132">
        <f t="shared" si="8"/>
        <v>1000.5</v>
      </c>
      <c r="I58" s="131">
        <f t="shared" si="13"/>
        <v>999.45319999999992</v>
      </c>
      <c r="J58" s="131">
        <f t="shared" si="14"/>
        <v>-0.44680000000005293</v>
      </c>
      <c r="K58" s="127"/>
      <c r="R58" s="30"/>
      <c r="S58" s="31"/>
      <c r="T58" s="70">
        <v>-20.05444</v>
      </c>
      <c r="U58" s="70">
        <v>4.5560000000000003E-2</v>
      </c>
      <c r="V58" s="70">
        <v>500.05351999999999</v>
      </c>
      <c r="W58" s="70">
        <v>0.15351999999999999</v>
      </c>
      <c r="X58" s="70">
        <v>999.45320000000004</v>
      </c>
      <c r="Y58" s="70">
        <v>-0.44679999999999997</v>
      </c>
      <c r="Z58" s="31" t="s">
        <v>30</v>
      </c>
    </row>
    <row r="59" spans="1:29" s="129" customFormat="1" ht="15" customHeight="1" outlineLevel="1" x14ac:dyDescent="0.25">
      <c r="A59" s="132">
        <f t="shared" si="6"/>
        <v>-18.8</v>
      </c>
      <c r="B59" s="131">
        <f t="shared" si="9"/>
        <v>-20.254519999999999</v>
      </c>
      <c r="C59" s="131">
        <f t="shared" si="10"/>
        <v>-0.25451999999999941</v>
      </c>
      <c r="D59" s="132">
        <f t="shared" si="7"/>
        <v>501.3</v>
      </c>
      <c r="E59" s="131">
        <f t="shared" si="11"/>
        <v>500.05351999999999</v>
      </c>
      <c r="F59" s="131"/>
      <c r="G59" s="131">
        <f t="shared" si="12"/>
        <v>5.3519999999991796E-2</v>
      </c>
      <c r="H59" s="132">
        <f t="shared" si="8"/>
        <v>1001.1</v>
      </c>
      <c r="I59" s="131">
        <f t="shared" si="13"/>
        <v>1000.05344</v>
      </c>
      <c r="J59" s="131">
        <f t="shared" si="14"/>
        <v>5.3440000000023247E-2</v>
      </c>
      <c r="K59" s="127"/>
      <c r="R59" s="30"/>
      <c r="S59" s="31"/>
      <c r="T59" s="70">
        <v>-20.254519999999999</v>
      </c>
      <c r="U59" s="70">
        <v>-0.25452000000000002</v>
      </c>
      <c r="V59" s="70">
        <v>500.05351999999999</v>
      </c>
      <c r="W59" s="70">
        <v>5.3519999999999998E-2</v>
      </c>
      <c r="X59" s="70">
        <v>1000.05344</v>
      </c>
      <c r="Y59" s="70">
        <v>5.3440000000000001E-2</v>
      </c>
      <c r="Z59" s="31" t="s">
        <v>30</v>
      </c>
    </row>
    <row r="60" spans="1:29" s="129" customFormat="1" ht="15" customHeight="1" outlineLevel="1" x14ac:dyDescent="0.25">
      <c r="A60" s="132">
        <f t="shared" si="6"/>
        <v>-18.600000000000001</v>
      </c>
      <c r="B60" s="131">
        <f t="shared" si="9"/>
        <v>-20.05444</v>
      </c>
      <c r="C60" s="131">
        <f t="shared" si="10"/>
        <v>4.5560000000001821E-2</v>
      </c>
      <c r="D60" s="132">
        <f t="shared" si="7"/>
        <v>501.4</v>
      </c>
      <c r="E60" s="131">
        <f t="shared" si="11"/>
        <v>500.15355999999997</v>
      </c>
      <c r="F60" s="131"/>
      <c r="G60" s="131">
        <f t="shared" si="12"/>
        <v>0.15355999999997039</v>
      </c>
      <c r="H60" s="132">
        <f t="shared" si="8"/>
        <v>1001.5</v>
      </c>
      <c r="I60" s="131">
        <f t="shared" si="13"/>
        <v>1000.4535999999999</v>
      </c>
      <c r="J60" s="131">
        <f t="shared" si="14"/>
        <v>0.55359999999996035</v>
      </c>
      <c r="K60" s="127"/>
      <c r="R60" s="30"/>
      <c r="S60" s="31"/>
      <c r="T60" s="70">
        <v>-20.05444</v>
      </c>
      <c r="U60" s="70">
        <v>4.5560000000000003E-2</v>
      </c>
      <c r="V60" s="70">
        <v>500.15356000000003</v>
      </c>
      <c r="W60" s="70">
        <v>0.15356</v>
      </c>
      <c r="X60" s="70">
        <v>1000.4536000000001</v>
      </c>
      <c r="Y60" s="70">
        <v>0.55359999999999998</v>
      </c>
      <c r="Z60" s="31" t="s">
        <v>30</v>
      </c>
    </row>
    <row r="61" spans="1:29" s="129" customFormat="1" ht="15" customHeight="1" outlineLevel="1" x14ac:dyDescent="0.25">
      <c r="A61" s="132">
        <f t="shared" si="6"/>
        <v>-18.600000000000001</v>
      </c>
      <c r="B61" s="131">
        <f t="shared" si="9"/>
        <v>-20.05444</v>
      </c>
      <c r="C61" s="131">
        <f t="shared" si="10"/>
        <v>-5.44399999999996E-2</v>
      </c>
      <c r="D61" s="132">
        <f t="shared" si="7"/>
        <v>501.1</v>
      </c>
      <c r="E61" s="131">
        <f t="shared" si="11"/>
        <v>499.85343999999998</v>
      </c>
      <c r="F61" s="131"/>
      <c r="G61" s="131">
        <f t="shared" si="12"/>
        <v>-4.6559999999999491E-2</v>
      </c>
      <c r="H61" s="132">
        <f t="shared" si="8"/>
        <v>1000.9</v>
      </c>
      <c r="I61" s="131">
        <f t="shared" si="13"/>
        <v>999.85335999999995</v>
      </c>
      <c r="J61" s="131">
        <f t="shared" si="14"/>
        <v>-0.14664000000004762</v>
      </c>
      <c r="K61" s="127"/>
      <c r="R61" s="30"/>
      <c r="S61" s="31"/>
      <c r="T61" s="70">
        <v>-20.05444</v>
      </c>
      <c r="U61" s="70">
        <v>-5.4440000000000002E-2</v>
      </c>
      <c r="V61" s="70">
        <v>499.85343999999998</v>
      </c>
      <c r="W61" s="70">
        <v>-4.6559999999999997E-2</v>
      </c>
      <c r="X61" s="70">
        <v>999.85335999999995</v>
      </c>
      <c r="Y61" s="70">
        <v>-0.14663999999999999</v>
      </c>
      <c r="Z61" s="31" t="s">
        <v>30</v>
      </c>
    </row>
    <row r="62" spans="1:29" s="129" customFormat="1" ht="15" customHeight="1" outlineLevel="1" x14ac:dyDescent="0.25">
      <c r="A62" s="126"/>
      <c r="B62" s="126"/>
      <c r="C62" s="126"/>
      <c r="F62" s="126"/>
      <c r="G62" s="135" t="s">
        <v>13</v>
      </c>
      <c r="H62" s="135" t="s">
        <v>14</v>
      </c>
      <c r="I62" s="136"/>
      <c r="J62" s="137"/>
      <c r="K62" s="136" t="s">
        <v>15</v>
      </c>
      <c r="R62" s="30"/>
      <c r="S62" s="31"/>
      <c r="T62" s="68" t="s">
        <v>13</v>
      </c>
      <c r="U62" s="68" t="s">
        <v>14</v>
      </c>
      <c r="V62" s="68" t="s">
        <v>15</v>
      </c>
    </row>
    <row r="63" spans="1:29" s="129" customFormat="1" ht="15" customHeight="1" outlineLevel="1" x14ac:dyDescent="0.25">
      <c r="A63" s="126" t="str">
        <f>A45</f>
        <v>Messwertabweichung, Prüfgegenstand:</v>
      </c>
      <c r="B63" s="126"/>
      <c r="C63" s="126"/>
      <c r="G63" s="138">
        <f>AVERAGE(C52:C61)</f>
        <v>-3.4451999999997797E-2</v>
      </c>
      <c r="H63" s="138">
        <f>AVERAGE(G52:G61)</f>
        <v>8.351199999998471E-2</v>
      </c>
      <c r="I63" s="141" t="s">
        <v>29</v>
      </c>
      <c r="J63" s="142" t="s">
        <v>29</v>
      </c>
      <c r="K63" s="138">
        <f>AVERAGE(J52:J61)</f>
        <v>-6.604000000038468E-3</v>
      </c>
      <c r="R63" s="30"/>
      <c r="S63" s="31"/>
      <c r="T63" s="70">
        <v>-3.4452000000000003E-2</v>
      </c>
      <c r="U63" s="70">
        <v>8.3512000000000003E-2</v>
      </c>
      <c r="V63" s="70">
        <v>-6.6039999999999996E-3</v>
      </c>
      <c r="W63" s="31" t="s">
        <v>25</v>
      </c>
    </row>
    <row r="64" spans="1:29" s="129" customFormat="1" ht="15" customHeight="1" outlineLevel="1" x14ac:dyDescent="0.25">
      <c r="A64" s="126" t="str">
        <f t="shared" ref="A64:A65" si="15">A46</f>
        <v>zufällige Unsicherheit, Prüfgegenstand:</v>
      </c>
      <c r="B64" s="126"/>
      <c r="C64" s="126"/>
      <c r="G64" s="138">
        <f>IF(ISERROR(STDEV(C52:C61)),"",ROUND(TINV(0.05,COUNT(C52:C61)-1),3)*STDEV(C52:C61)/SQRT(COUNT(C52:C61)))</f>
        <v>8.7955582765829501E-2</v>
      </c>
      <c r="H64" s="138">
        <f>IF(ISERROR(STDEV(G52:G61)),"",ROUND(TINV(0.05,COUNT(G52:G61)-1),3)*STDEV(G52:G61)/SQRT(COUNT(G52:G61)))</f>
        <v>0.11214412457556713</v>
      </c>
      <c r="I64" s="141" t="s">
        <v>29</v>
      </c>
      <c r="J64" s="142" t="s">
        <v>29</v>
      </c>
      <c r="K64" s="138">
        <f>IF(ISERROR(STDEV(J52:J61)),"",ROUND(TINV(0.05,COUNT(J52:J61)-1),3)*STDEV(J52:J61)/SQRT(COUNT(J52:J61)))</f>
        <v>0.25512170949325802</v>
      </c>
      <c r="M64" s="31" t="s">
        <v>89</v>
      </c>
      <c r="R64" s="30"/>
      <c r="S64" s="31"/>
      <c r="T64" s="70">
        <v>8.7955580000000005E-2</v>
      </c>
      <c r="U64" s="70">
        <v>0.11214412</v>
      </c>
      <c r="V64" s="70">
        <v>0.25512171</v>
      </c>
      <c r="W64" s="31" t="s">
        <v>25</v>
      </c>
    </row>
    <row r="65" spans="1:23" s="129" customFormat="1" ht="15" customHeight="1" outlineLevel="1" x14ac:dyDescent="0.25">
      <c r="A65" s="126" t="str">
        <f t="shared" si="15"/>
        <v>Messunsicherheit, Prüfgegenstand:</v>
      </c>
      <c r="B65" s="126"/>
      <c r="C65" s="126"/>
      <c r="G65" s="139">
        <f>IF(ISERROR(SQRT(G44^2+G63^2+G64^2)),"",SQRT(G44^2+G63^2+G64^2))</f>
        <v>0.5088448927165099</v>
      </c>
      <c r="H65" s="139">
        <f>IF(ISERROR(SQRT(H44^2+H63^2+H64^2)),"",SQRT(H44^2+H63^2+H64^2))</f>
        <v>0.51918258717027266</v>
      </c>
      <c r="I65" s="141" t="s">
        <v>29</v>
      </c>
      <c r="J65" s="142" t="s">
        <v>29</v>
      </c>
      <c r="K65" s="139">
        <f>IF(ISERROR(SQRT(K44^2+K63^2+K64^2)),"",SQRT(K44^2+K63^2+K64^2))</f>
        <v>1.0320516941853071</v>
      </c>
      <c r="R65" s="30"/>
      <c r="S65" s="31"/>
      <c r="T65" s="70">
        <v>0.50884488999999999</v>
      </c>
      <c r="U65" s="70">
        <v>0.51918259</v>
      </c>
      <c r="V65" s="70">
        <v>1.0320516900000001</v>
      </c>
      <c r="W65" s="31" t="s">
        <v>30</v>
      </c>
    </row>
    <row r="66" spans="1:23" s="129" customFormat="1" ht="15" customHeight="1" outlineLevel="1" x14ac:dyDescent="0.25">
      <c r="A66" s="126"/>
      <c r="B66" s="126"/>
      <c r="C66" s="126"/>
      <c r="G66" s="139"/>
      <c r="H66" s="139"/>
      <c r="I66" s="141"/>
      <c r="J66" s="142"/>
      <c r="K66" s="139"/>
      <c r="R66" s="30"/>
      <c r="S66" s="31"/>
      <c r="T66" s="144"/>
      <c r="U66" s="144"/>
      <c r="V66" s="144"/>
      <c r="W66" s="31"/>
    </row>
    <row r="67" spans="1:23" s="129" customFormat="1" ht="15" customHeight="1" x14ac:dyDescent="0.25">
      <c r="A67" s="134" t="s">
        <v>66</v>
      </c>
      <c r="B67" s="126"/>
      <c r="C67" s="126"/>
      <c r="D67" s="126"/>
      <c r="E67" s="126"/>
      <c r="F67" s="126"/>
      <c r="G67" s="127"/>
      <c r="H67" s="127"/>
      <c r="I67" s="127"/>
      <c r="J67" s="128"/>
      <c r="K67" s="127"/>
      <c r="R67" s="30"/>
      <c r="S67" s="31"/>
      <c r="T67" s="31"/>
      <c r="U67" s="31"/>
      <c r="V67" s="31"/>
      <c r="W67" s="31"/>
    </row>
    <row r="68" spans="1:23" s="2" customFormat="1" ht="21" customHeight="1" thickBot="1" x14ac:dyDescent="0.3">
      <c r="A68" s="16" t="s">
        <v>53</v>
      </c>
      <c r="B68" s="17"/>
      <c r="C68" s="17"/>
      <c r="D68" s="17"/>
      <c r="E68" s="17"/>
      <c r="F68" s="18"/>
      <c r="G68" s="74">
        <f>IF(ISERROR(SQRT(G44^2+G63^2+G64^2)),"",2*SQRT(G44^2+G63^2+G64^2))</f>
        <v>1.0176897854330198</v>
      </c>
      <c r="H68" s="74">
        <f>IF(ISERROR(SQRT(H44^2+H63^2+H64^2)),"",2*SQRT(H44^2+H63^2+H64^2))</f>
        <v>1.0383651743405453</v>
      </c>
      <c r="I68" s="85" t="s">
        <v>29</v>
      </c>
      <c r="J68" s="85" t="s">
        <v>29</v>
      </c>
      <c r="K68" s="74">
        <f>IF(ISERROR(SQRT(K44^2+K63^2+K64^2)),"",2*SQRT(K44^2+K63^2+K64^2))</f>
        <v>2.0641033883706141</v>
      </c>
      <c r="R68" s="30"/>
      <c r="S68" s="31"/>
      <c r="T68" s="70">
        <v>1.01769</v>
      </c>
      <c r="U68" s="70">
        <v>1.03837</v>
      </c>
      <c r="V68" s="70">
        <v>2.0640999999999998</v>
      </c>
      <c r="W68" s="31" t="s">
        <v>30</v>
      </c>
    </row>
    <row r="69" spans="1:23" s="2" customFormat="1" ht="21" customHeight="1" thickTop="1" x14ac:dyDescent="0.25">
      <c r="A69" s="122"/>
      <c r="B69" s="123"/>
      <c r="C69" s="123"/>
      <c r="D69" s="123"/>
      <c r="E69" s="123"/>
      <c r="F69" s="123"/>
      <c r="G69" s="124"/>
      <c r="H69" s="124"/>
      <c r="I69" s="125"/>
      <c r="J69" s="125"/>
      <c r="K69" s="124"/>
    </row>
    <row r="70" spans="1:23" s="2" customFormat="1" ht="21" customHeight="1" x14ac:dyDescent="0.25">
      <c r="A70" s="122"/>
      <c r="B70" s="123"/>
      <c r="C70" s="123"/>
      <c r="D70" s="123"/>
      <c r="E70" s="123"/>
      <c r="F70" s="123"/>
      <c r="G70" s="124"/>
      <c r="H70" s="124"/>
      <c r="I70" s="125"/>
      <c r="J70" s="125"/>
      <c r="K70" s="124"/>
    </row>
    <row r="71" spans="1:23" x14ac:dyDescent="0.25">
      <c r="A71" s="36" t="s">
        <v>18</v>
      </c>
    </row>
    <row r="72" spans="1:23" x14ac:dyDescent="0.25">
      <c r="A72" s="171"/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19"/>
    </row>
    <row r="73" spans="1:23" x14ac:dyDescent="0.25">
      <c r="A73" s="171"/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19"/>
    </row>
    <row r="74" spans="1:23" x14ac:dyDescent="0.25">
      <c r="A74" s="171"/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19"/>
    </row>
    <row r="75" spans="1:23" x14ac:dyDescent="0.25">
      <c r="A75" s="119"/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</row>
    <row r="76" spans="1:23" x14ac:dyDescent="0.25">
      <c r="A76" s="29"/>
      <c r="B76" s="29"/>
      <c r="C76" s="29"/>
      <c r="D76" s="29"/>
      <c r="E76" s="29"/>
    </row>
    <row r="77" spans="1:23" x14ac:dyDescent="0.25">
      <c r="A77" s="31" t="s">
        <v>20</v>
      </c>
    </row>
  </sheetData>
  <sheetProtection sheet="1" objects="1" scenarios="1"/>
  <mergeCells count="6">
    <mergeCell ref="A74:Q74"/>
    <mergeCell ref="A8:Q8"/>
    <mergeCell ref="A9:Q9"/>
    <mergeCell ref="A10:Q10"/>
    <mergeCell ref="A72:Q72"/>
    <mergeCell ref="A73:Q73"/>
  </mergeCells>
  <pageMargins left="0.70866141732283472" right="0.11811023622047245" top="0.78740157480314965" bottom="0.78740157480314965" header="0.31496062992125984" footer="0.31496062992125984"/>
  <pageSetup paperSize="9" scale="54" orientation="portrait" horizontalDpi="1200" verticalDpi="12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H1" sqref="H1"/>
    </sheetView>
  </sheetViews>
  <sheetFormatPr baseColWidth="10" defaultRowHeight="15" x14ac:dyDescent="0.25"/>
  <cols>
    <col min="1" max="2" width="12.7109375" style="31" customWidth="1"/>
    <col min="3" max="3" width="2.7109375" style="31" customWidth="1"/>
    <col min="4" max="5" width="12.7109375" style="31" customWidth="1"/>
    <col min="6" max="6" width="2.7109375" style="31" customWidth="1"/>
    <col min="7" max="8" width="12.7109375" style="31" customWidth="1"/>
    <col min="9" max="16384" width="11.42578125" style="31"/>
  </cols>
  <sheetData>
    <row r="1" spans="1:8" x14ac:dyDescent="0.25">
      <c r="A1" s="29" t="s">
        <v>49</v>
      </c>
      <c r="B1" s="29"/>
      <c r="C1" s="29"/>
      <c r="D1" s="29"/>
      <c r="E1" s="29"/>
      <c r="F1" s="29"/>
      <c r="G1" s="29"/>
      <c r="H1" s="29"/>
    </row>
    <row r="2" spans="1:8" ht="24" customHeight="1" x14ac:dyDescent="0.25">
      <c r="A2" s="29" t="s">
        <v>10</v>
      </c>
      <c r="B2" s="29"/>
      <c r="C2" s="29"/>
      <c r="D2" s="29"/>
      <c r="E2" s="29"/>
      <c r="F2" s="29"/>
      <c r="G2" s="29"/>
      <c r="H2" s="29"/>
    </row>
    <row r="3" spans="1:8" ht="24" customHeight="1" x14ac:dyDescent="0.25">
      <c r="A3" s="65" t="s">
        <v>42</v>
      </c>
      <c r="B3" s="65"/>
      <c r="C3" s="65"/>
      <c r="D3" s="65"/>
      <c r="E3" s="65"/>
      <c r="F3" s="65"/>
      <c r="G3" s="65"/>
      <c r="H3" s="65"/>
    </row>
    <row r="4" spans="1:8" ht="24" customHeight="1" x14ac:dyDescent="0.25">
      <c r="A4" s="65" t="s">
        <v>9</v>
      </c>
      <c r="B4" s="65"/>
      <c r="C4" s="65"/>
      <c r="D4" s="65"/>
      <c r="E4" s="65"/>
      <c r="F4" s="65"/>
      <c r="G4" s="65"/>
      <c r="H4" s="65"/>
    </row>
    <row r="5" spans="1:8" ht="24" customHeight="1" x14ac:dyDescent="0.25">
      <c r="A5" s="65" t="s">
        <v>43</v>
      </c>
      <c r="B5" s="65"/>
      <c r="C5" s="65"/>
      <c r="D5" s="65"/>
      <c r="E5" s="65"/>
      <c r="F5" s="65"/>
      <c r="G5" s="65"/>
      <c r="H5" s="65"/>
    </row>
    <row r="7" spans="1:8" ht="18" customHeight="1" x14ac:dyDescent="0.25">
      <c r="A7" s="31" t="s">
        <v>47</v>
      </c>
    </row>
    <row r="9" spans="1:8" x14ac:dyDescent="0.25">
      <c r="A9" s="36" t="s">
        <v>2</v>
      </c>
      <c r="D9" s="36" t="s">
        <v>3</v>
      </c>
      <c r="G9" s="36" t="s">
        <v>4</v>
      </c>
    </row>
    <row r="10" spans="1:8" ht="6" customHeight="1" x14ac:dyDescent="0.25"/>
    <row r="11" spans="1:8" ht="18" customHeight="1" x14ac:dyDescent="0.25">
      <c r="A11" s="39" t="s">
        <v>44</v>
      </c>
      <c r="B11" s="39" t="s">
        <v>45</v>
      </c>
      <c r="D11" s="39" t="s">
        <v>44</v>
      </c>
      <c r="E11" s="39" t="s">
        <v>45</v>
      </c>
      <c r="G11" s="39" t="s">
        <v>44</v>
      </c>
      <c r="H11" s="39" t="s">
        <v>45</v>
      </c>
    </row>
    <row r="12" spans="1:8" ht="18" customHeight="1" thickBot="1" x14ac:dyDescent="0.3">
      <c r="A12" s="92" t="s">
        <v>0</v>
      </c>
      <c r="B12" s="92" t="s">
        <v>0</v>
      </c>
      <c r="D12" s="92" t="s">
        <v>0</v>
      </c>
      <c r="E12" s="92" t="s">
        <v>0</v>
      </c>
      <c r="G12" s="92" t="s">
        <v>0</v>
      </c>
      <c r="H12" s="92" t="s">
        <v>0</v>
      </c>
    </row>
    <row r="13" spans="1:8" ht="18" customHeight="1" x14ac:dyDescent="0.25">
      <c r="A13" s="45"/>
      <c r="B13" s="45"/>
      <c r="D13" s="45"/>
      <c r="E13" s="45"/>
      <c r="G13" s="45"/>
      <c r="H13" s="45"/>
    </row>
    <row r="14" spans="1:8" ht="18" customHeight="1" x14ac:dyDescent="0.25">
      <c r="A14" s="48"/>
      <c r="B14" s="48"/>
      <c r="D14" s="48"/>
      <c r="E14" s="48"/>
      <c r="G14" s="48"/>
      <c r="H14" s="48"/>
    </row>
    <row r="15" spans="1:8" ht="18" customHeight="1" x14ac:dyDescent="0.25">
      <c r="A15" s="48"/>
      <c r="B15" s="48"/>
      <c r="D15" s="48"/>
      <c r="E15" s="48"/>
      <c r="G15" s="48"/>
      <c r="H15" s="48"/>
    </row>
    <row r="16" spans="1:8" ht="18" customHeight="1" x14ac:dyDescent="0.25">
      <c r="A16" s="48"/>
      <c r="B16" s="48"/>
      <c r="D16" s="48"/>
      <c r="E16" s="48"/>
      <c r="G16" s="48"/>
      <c r="H16" s="48"/>
    </row>
    <row r="17" spans="1:8" ht="18" customHeight="1" x14ac:dyDescent="0.25">
      <c r="A17" s="48"/>
      <c r="B17" s="48"/>
      <c r="D17" s="48"/>
      <c r="E17" s="48"/>
      <c r="G17" s="48"/>
      <c r="H17" s="48"/>
    </row>
    <row r="18" spans="1:8" ht="18" customHeight="1" x14ac:dyDescent="0.25">
      <c r="A18" s="48"/>
      <c r="B18" s="48"/>
      <c r="D18" s="48"/>
      <c r="E18" s="48"/>
      <c r="G18" s="48"/>
      <c r="H18" s="48"/>
    </row>
    <row r="19" spans="1:8" ht="18" customHeight="1" x14ac:dyDescent="0.25">
      <c r="A19" s="48"/>
      <c r="B19" s="48"/>
      <c r="D19" s="48"/>
      <c r="E19" s="48"/>
      <c r="G19" s="48"/>
      <c r="H19" s="48"/>
    </row>
    <row r="20" spans="1:8" ht="18" customHeight="1" x14ac:dyDescent="0.25">
      <c r="A20" s="48"/>
      <c r="B20" s="48"/>
      <c r="D20" s="48"/>
      <c r="E20" s="48"/>
      <c r="G20" s="48"/>
      <c r="H20" s="48"/>
    </row>
    <row r="21" spans="1:8" ht="18" customHeight="1" x14ac:dyDescent="0.25">
      <c r="A21" s="48"/>
      <c r="B21" s="48"/>
      <c r="D21" s="48"/>
      <c r="E21" s="48"/>
      <c r="G21" s="48"/>
      <c r="H21" s="48"/>
    </row>
    <row r="22" spans="1:8" ht="18" customHeight="1" thickBot="1" x14ac:dyDescent="0.3">
      <c r="A22" s="49"/>
      <c r="B22" s="49"/>
      <c r="D22" s="49"/>
      <c r="E22" s="49"/>
      <c r="G22" s="49"/>
      <c r="H22" s="49"/>
    </row>
    <row r="24" spans="1:8" x14ac:dyDescent="0.25">
      <c r="A24" s="93" t="s">
        <v>18</v>
      </c>
    </row>
  </sheetData>
  <sheetProtection sheet="1" objects="1" scenarios="1"/>
  <pageMargins left="0.70866141732283472" right="0.51181102362204722" top="0.78740157480314965" bottom="0.78740157480314965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Deckblatt</vt:lpstr>
      <vt:lpstr>Kalibrierung_Thermometer</vt:lpstr>
      <vt:lpstr>Validierung_Kal.Thermometer</vt:lpstr>
      <vt:lpstr>Rohdatenformular</vt:lpstr>
      <vt:lpstr>Kalibrierung_Thermometer!Druckbereich</vt:lpstr>
      <vt:lpstr>Validierung_Kal.Thermometer!Druckbereich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2019-07-21T16:40:48Z</dcterms:modified>
</cp:coreProperties>
</file>