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Besitzer\OneDrive\LA-Tools\"/>
    </mc:Choice>
  </mc:AlternateContent>
  <bookViews>
    <workbookView xWindow="-120" yWindow="-120" windowWidth="29040" windowHeight="15840"/>
  </bookViews>
  <sheets>
    <sheet name="Deckblatt" sheetId="12" r:id="rId1"/>
    <sheet name="Kurzanleitung" sheetId="9" r:id="rId2"/>
    <sheet name="Standardaddition" sheetId="11" r:id="rId3"/>
    <sheet name="Prüfdatensatz" sheetId="8" r:id="rId4"/>
  </sheets>
  <externalReferences>
    <externalReference r:id="rId5"/>
    <externalReference r:id="rId6"/>
    <externalReference r:id="rId7"/>
    <externalReference r:id="rId8"/>
  </externalReferences>
  <definedNames>
    <definedName name="a" localSheetId="2">#REF!</definedName>
    <definedName name="a">#REF!</definedName>
    <definedName name="aq" localSheetId="2">#REF!</definedName>
    <definedName name="aq">#REF!</definedName>
    <definedName name="b" localSheetId="2">#REF!</definedName>
    <definedName name="b">#REF!</definedName>
    <definedName name="bq" localSheetId="2">#REF!</definedName>
    <definedName name="bq">#REF!</definedName>
    <definedName name="cq" localSheetId="2">#REF!</definedName>
    <definedName name="cq">#REF!</definedName>
    <definedName name="Deckblatt" localSheetId="2">#REF!</definedName>
    <definedName name="Deckblatt">#REF!</definedName>
    <definedName name="_xlnm.Print_Area" localSheetId="2">Standardaddition!$A$1:$H$62</definedName>
    <definedName name="dsds" localSheetId="2">#REF!</definedName>
    <definedName name="dsds">#REF!</definedName>
    <definedName name="EGa" localSheetId="2">#REF!</definedName>
    <definedName name="EGa">#REF!</definedName>
    <definedName name="EGb" localSheetId="2">#REF!</definedName>
    <definedName name="EGb">#REF!</definedName>
    <definedName name="fn" localSheetId="2">#REF!</definedName>
    <definedName name="fn">#REF!</definedName>
    <definedName name="fz" localSheetId="2">#REF!</definedName>
    <definedName name="fz">#REF!</definedName>
    <definedName name="Informationswerte" localSheetId="2">#REF!</definedName>
    <definedName name="Informationswerte">#REF!</definedName>
    <definedName name="Konzentrationswerte" localSheetId="2">#REF!</definedName>
    <definedName name="Konzentrationswerte">#REF!</definedName>
    <definedName name="M" localSheetId="2">#REF!</definedName>
    <definedName name="M">#REF!</definedName>
    <definedName name="MW" localSheetId="2">#REF!</definedName>
    <definedName name="MW">#REF!</definedName>
    <definedName name="My" localSheetId="2">#REF!</definedName>
    <definedName name="My">#REF!</definedName>
    <definedName name="N" localSheetId="2">#REF!</definedName>
    <definedName name="N">#REF!</definedName>
    <definedName name="NGa" localSheetId="2">#REF!</definedName>
    <definedName name="NGa">#REF!</definedName>
    <definedName name="NGb" localSheetId="2">#REF!</definedName>
    <definedName name="NGb">#REF!</definedName>
    <definedName name="otest">[1]Arbeitsbereich!$D$10:$D$19</definedName>
    <definedName name="otest_2">[2]Arbeitsbereich!$D$10:$D$19</definedName>
    <definedName name="ovar">[1]Grubbs!$E$7</definedName>
    <definedName name="ovar_2">[2]Grubbs!$E$7</definedName>
    <definedName name="Qx" localSheetId="2">#REF!</definedName>
    <definedName name="Qx">#REF!</definedName>
    <definedName name="sx0" localSheetId="2">#REF!</definedName>
    <definedName name="sx0">#REF!</definedName>
    <definedName name="syx" localSheetId="2">#REF!</definedName>
    <definedName name="syx">#REF!</definedName>
    <definedName name="t" localSheetId="2">#REF!</definedName>
    <definedName name="t">#REF!</definedName>
    <definedName name="tz" localSheetId="2">#REF!</definedName>
    <definedName name="tz">#REF!</definedName>
    <definedName name="utest">[1]Arbeitsbereich!$C$10:$C$19</definedName>
    <definedName name="utest_2">[2]Arbeitsbereich!$C$10:$C$19</definedName>
    <definedName name="uvar">[1]Grubbs!$D$7</definedName>
    <definedName name="uvar_2">[2]Grubbs!$D$7</definedName>
    <definedName name="vleer">[1]Arbeitsbereich!$C$22</definedName>
    <definedName name="vleer_2">[2]Arbeitsbereich!$C$22</definedName>
    <definedName name="xdaten" localSheetId="2">#REF!</definedName>
    <definedName name="xdaten">#REF!</definedName>
    <definedName name="xmittel" localSheetId="2">#REF!</definedName>
    <definedName name="xmittel">#REF!</definedName>
    <definedName name="y_1" localSheetId="0">'[3]Allgemeines Beispiel'!#REF!</definedName>
    <definedName name="y_1" localSheetId="2">'[3]Allgemeines Beispiel'!#REF!</definedName>
    <definedName name="y_1">'[3]Allgemeines Beispiel'!#REF!</definedName>
    <definedName name="y_1_1" localSheetId="0">'[4]Allgemeines Beispiel'!#REF!</definedName>
    <definedName name="y_1_1" localSheetId="2">'[4]Allgemeines Beispiel'!#REF!</definedName>
    <definedName name="y_1_1">'[4]Allgemeines Beispiel'!#REF!</definedName>
    <definedName name="y_1_2" localSheetId="0">'[3]Allgemeines Beispiel'!#REF!</definedName>
    <definedName name="y_1_2" localSheetId="2">'[3]Allgemeines Beispiel'!#REF!</definedName>
    <definedName name="y_1_2">'[3]Allgemeines Beispiel'!#REF!</definedName>
    <definedName name="y_10" localSheetId="0">'[3]Allgemeines Beispiel'!#REF!</definedName>
    <definedName name="y_10" localSheetId="2">'[3]Allgemeines Beispiel'!#REF!</definedName>
    <definedName name="y_10">'[3]Allgemeines Beispiel'!#REF!</definedName>
    <definedName name="y_10_1" localSheetId="0">'[4]Allgemeines Beispiel'!#REF!</definedName>
    <definedName name="y_10_1" localSheetId="2">'[4]Allgemeines Beispiel'!#REF!</definedName>
    <definedName name="y_10_1">'[4]Allgemeines Beispiel'!#REF!</definedName>
    <definedName name="y_10_2" localSheetId="0">'[3]Allgemeines Beispiel'!#REF!</definedName>
    <definedName name="y_10_2" localSheetId="2">'[3]Allgemeines Beispiel'!#REF!</definedName>
    <definedName name="y_10_2">'[3]Allgemeines Beispiel'!#REF!</definedName>
    <definedName name="y_2" localSheetId="0">'[3]Allgemeines Beispiel'!#REF!</definedName>
    <definedName name="y_2" localSheetId="2">'[3]Allgemeines Beispiel'!#REF!</definedName>
    <definedName name="y_2">'[3]Allgemeines Beispiel'!#REF!</definedName>
    <definedName name="y_2_1" localSheetId="0">'[4]Allgemeines Beispiel'!#REF!</definedName>
    <definedName name="y_2_1" localSheetId="2">'[4]Allgemeines Beispiel'!#REF!</definedName>
    <definedName name="y_2_1">'[4]Allgemeines Beispiel'!#REF!</definedName>
    <definedName name="y_2_2" localSheetId="0">'[3]Allgemeines Beispiel'!#REF!</definedName>
    <definedName name="y_2_2" localSheetId="2">'[3]Allgemeines Beispiel'!#REF!</definedName>
    <definedName name="y_2_2">'[3]Allgemeines Beispiel'!#REF!</definedName>
    <definedName name="y_3" localSheetId="0">'[3]Allgemeines Beispiel'!#REF!</definedName>
    <definedName name="y_3" localSheetId="2">'[3]Allgemeines Beispiel'!#REF!</definedName>
    <definedName name="y_3">'[3]Allgemeines Beispiel'!#REF!</definedName>
    <definedName name="y_3_1" localSheetId="0">'[4]Allgemeines Beispiel'!#REF!</definedName>
    <definedName name="y_3_1" localSheetId="2">'[4]Allgemeines Beispiel'!#REF!</definedName>
    <definedName name="y_3_1">'[4]Allgemeines Beispiel'!#REF!</definedName>
    <definedName name="y_3_2" localSheetId="0">'[3]Allgemeines Beispiel'!#REF!</definedName>
    <definedName name="y_3_2" localSheetId="2">'[3]Allgemeines Beispiel'!#REF!</definedName>
    <definedName name="y_3_2">'[3]Allgemeines Beispiel'!#REF!</definedName>
    <definedName name="y_4" localSheetId="0">'[3]Allgemeines Beispiel'!#REF!</definedName>
    <definedName name="y_4" localSheetId="2">'[3]Allgemeines Beispiel'!#REF!</definedName>
    <definedName name="y_4">'[3]Allgemeines Beispiel'!#REF!</definedName>
    <definedName name="y_4_1" localSheetId="0">'[4]Allgemeines Beispiel'!#REF!</definedName>
    <definedName name="y_4_1" localSheetId="2">'[4]Allgemeines Beispiel'!#REF!</definedName>
    <definedName name="y_4_1">'[4]Allgemeines Beispiel'!#REF!</definedName>
    <definedName name="y_4_2" localSheetId="0">'[3]Allgemeines Beispiel'!#REF!</definedName>
    <definedName name="y_4_2" localSheetId="2">'[3]Allgemeines Beispiel'!#REF!</definedName>
    <definedName name="y_4_2">'[3]Allgemeines Beispiel'!#REF!</definedName>
    <definedName name="y_5" localSheetId="0">'[3]Allgemeines Beispiel'!#REF!</definedName>
    <definedName name="y_5" localSheetId="2">'[3]Allgemeines Beispiel'!#REF!</definedName>
    <definedName name="y_5">'[3]Allgemeines Beispiel'!#REF!</definedName>
    <definedName name="y_5_1" localSheetId="0">'[4]Allgemeines Beispiel'!#REF!</definedName>
    <definedName name="y_5_1" localSheetId="2">'[4]Allgemeines Beispiel'!#REF!</definedName>
    <definedName name="y_5_1">'[4]Allgemeines Beispiel'!#REF!</definedName>
    <definedName name="y_5_2" localSheetId="0">'[3]Allgemeines Beispiel'!#REF!</definedName>
    <definedName name="y_5_2" localSheetId="2">'[3]Allgemeines Beispiel'!#REF!</definedName>
    <definedName name="y_5_2">'[3]Allgemeines Beispiel'!#REF!</definedName>
    <definedName name="y_6" localSheetId="0">'[3]Allgemeines Beispiel'!#REF!</definedName>
    <definedName name="y_6" localSheetId="2">'[3]Allgemeines Beispiel'!#REF!</definedName>
    <definedName name="y_6">'[3]Allgemeines Beispiel'!#REF!</definedName>
    <definedName name="y_6_1" localSheetId="0">'[4]Allgemeines Beispiel'!#REF!</definedName>
    <definedName name="y_6_1" localSheetId="2">'[4]Allgemeines Beispiel'!#REF!</definedName>
    <definedName name="y_6_1">'[4]Allgemeines Beispiel'!#REF!</definedName>
    <definedName name="y_6_2" localSheetId="0">'[3]Allgemeines Beispiel'!#REF!</definedName>
    <definedName name="y_6_2" localSheetId="2">'[3]Allgemeines Beispiel'!#REF!</definedName>
    <definedName name="y_6_2">'[3]Allgemeines Beispiel'!#REF!</definedName>
    <definedName name="y_7" localSheetId="0">'[3]Allgemeines Beispiel'!#REF!</definedName>
    <definedName name="y_7" localSheetId="2">'[3]Allgemeines Beispiel'!#REF!</definedName>
    <definedName name="y_7">'[3]Allgemeines Beispiel'!#REF!</definedName>
    <definedName name="y_7_1" localSheetId="0">'[4]Allgemeines Beispiel'!#REF!</definedName>
    <definedName name="y_7_1" localSheetId="2">'[4]Allgemeines Beispiel'!#REF!</definedName>
    <definedName name="y_7_1">'[4]Allgemeines Beispiel'!#REF!</definedName>
    <definedName name="y_7_2" localSheetId="0">'[3]Allgemeines Beispiel'!#REF!</definedName>
    <definedName name="y_7_2" localSheetId="2">'[3]Allgemeines Beispiel'!#REF!</definedName>
    <definedName name="y_7_2">'[3]Allgemeines Beispiel'!#REF!</definedName>
    <definedName name="y_8" localSheetId="0">'[3]Allgemeines Beispiel'!#REF!</definedName>
    <definedName name="y_8" localSheetId="2">'[3]Allgemeines Beispiel'!#REF!</definedName>
    <definedName name="y_8">'[3]Allgemeines Beispiel'!#REF!</definedName>
    <definedName name="y_8_1" localSheetId="0">'[4]Allgemeines Beispiel'!#REF!</definedName>
    <definedName name="y_8_1" localSheetId="2">'[4]Allgemeines Beispiel'!#REF!</definedName>
    <definedName name="y_8_1">'[4]Allgemeines Beispiel'!#REF!</definedName>
    <definedName name="y_8_2" localSheetId="0">'[3]Allgemeines Beispiel'!#REF!</definedName>
    <definedName name="y_8_2" localSheetId="2">'[3]Allgemeines Beispiel'!#REF!</definedName>
    <definedName name="y_8_2">'[3]Allgemeines Beispiel'!#REF!</definedName>
    <definedName name="y_9" localSheetId="0">'[3]Allgemeines Beispiel'!#REF!</definedName>
    <definedName name="y_9" localSheetId="2">'[3]Allgemeines Beispiel'!#REF!</definedName>
    <definedName name="y_9">'[3]Allgemeines Beispiel'!#REF!</definedName>
    <definedName name="y_9_1" localSheetId="0">'[4]Allgemeines Beispiel'!#REF!</definedName>
    <definedName name="y_9_1" localSheetId="2">'[4]Allgemeines Beispiel'!#REF!</definedName>
    <definedName name="y_9_1">'[4]Allgemeines Beispiel'!#REF!</definedName>
    <definedName name="y_9_2" localSheetId="0">'[3]Allgemeines Beispiel'!#REF!</definedName>
    <definedName name="y_9_2" localSheetId="2">'[3]Allgemeines Beispiel'!#REF!</definedName>
    <definedName name="y_9_2">'[3]Allgemeines Beispiel'!#REF!</definedName>
    <definedName name="ydaten" localSheetId="2">#REF!</definedName>
    <definedName name="ydaten">#REF!</definedName>
    <definedName name="ymittel" localSheetId="2">#REF!</definedName>
    <definedName name="ymittel">#REF!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4" i="11" l="1"/>
  <c r="K3" i="11" l="1"/>
  <c r="K4" i="11"/>
  <c r="M8" i="11"/>
  <c r="A22" i="11"/>
  <c r="A23" i="11" s="1"/>
  <c r="M23" i="11"/>
  <c r="N37" i="11" s="1"/>
  <c r="N23" i="11"/>
  <c r="M24" i="11"/>
  <c r="N40" i="11" s="1"/>
  <c r="U40" i="11" s="1"/>
  <c r="N24" i="11"/>
  <c r="L27" i="11"/>
  <c r="M27" i="11"/>
  <c r="P27" i="11"/>
  <c r="Q27" i="11"/>
  <c r="L29" i="11"/>
  <c r="K30" i="11"/>
  <c r="L30" i="11"/>
  <c r="M30" i="11"/>
  <c r="S30" i="11" s="1"/>
  <c r="K31" i="11"/>
  <c r="L31" i="11"/>
  <c r="M31" i="11"/>
  <c r="K32" i="11"/>
  <c r="L32" i="11"/>
  <c r="M32" i="11"/>
  <c r="S32" i="11" s="1"/>
  <c r="K33" i="11"/>
  <c r="L33" i="11"/>
  <c r="M33" i="11"/>
  <c r="S33" i="11" s="1"/>
  <c r="K34" i="11"/>
  <c r="L34" i="11"/>
  <c r="N34" i="11" s="1"/>
  <c r="M34" i="11"/>
  <c r="K35" i="11"/>
  <c r="L35" i="11"/>
  <c r="R35" i="11" s="1"/>
  <c r="M35" i="11"/>
  <c r="K36" i="11"/>
  <c r="L36" i="11"/>
  <c r="R36" i="11" s="1"/>
  <c r="M36" i="11"/>
  <c r="N36" i="11"/>
  <c r="K37" i="11"/>
  <c r="L37" i="11"/>
  <c r="M37" i="11"/>
  <c r="R37" i="11"/>
  <c r="K38" i="11"/>
  <c r="L38" i="11"/>
  <c r="M38" i="11"/>
  <c r="K39" i="11"/>
  <c r="L39" i="11"/>
  <c r="R39" i="11" s="1"/>
  <c r="M39" i="11"/>
  <c r="K40" i="11"/>
  <c r="L40" i="11"/>
  <c r="M40" i="11"/>
  <c r="R40" i="11"/>
  <c r="K41" i="11"/>
  <c r="L41" i="11"/>
  <c r="M41" i="11"/>
  <c r="K42" i="11"/>
  <c r="L42" i="11"/>
  <c r="M42" i="11"/>
  <c r="K43" i="11"/>
  <c r="L43" i="11"/>
  <c r="R43" i="11" s="1"/>
  <c r="M43" i="11"/>
  <c r="K44" i="11"/>
  <c r="L44" i="11"/>
  <c r="M44" i="11"/>
  <c r="R34" i="11" l="1"/>
  <c r="U34" i="11"/>
  <c r="N41" i="11"/>
  <c r="U41" i="11" s="1"/>
  <c r="N29" i="11"/>
  <c r="U29" i="11" s="1"/>
  <c r="U36" i="11"/>
  <c r="R41" i="11"/>
  <c r="P39" i="11"/>
  <c r="Q39" i="11" s="1"/>
  <c r="T39" i="11"/>
  <c r="S39" i="11"/>
  <c r="P37" i="11"/>
  <c r="Q37" i="11" s="1"/>
  <c r="T37" i="11"/>
  <c r="S37" i="11"/>
  <c r="P34" i="11"/>
  <c r="Q34" i="11" s="1"/>
  <c r="T34" i="11"/>
  <c r="S34" i="11"/>
  <c r="U37" i="11"/>
  <c r="P41" i="11"/>
  <c r="Q41" i="11" s="1"/>
  <c r="S41" i="11"/>
  <c r="T41" i="11"/>
  <c r="P40" i="11"/>
  <c r="Q40" i="11" s="1"/>
  <c r="T40" i="11"/>
  <c r="S40" i="11"/>
  <c r="T38" i="11"/>
  <c r="S38" i="11"/>
  <c r="P44" i="11"/>
  <c r="Q44" i="11" s="1"/>
  <c r="S44" i="11"/>
  <c r="T44" i="11"/>
  <c r="N35" i="11"/>
  <c r="U35" i="11" s="1"/>
  <c r="N43" i="11"/>
  <c r="U43" i="11" s="1"/>
  <c r="N39" i="11"/>
  <c r="U39" i="11" s="1"/>
  <c r="P43" i="11"/>
  <c r="Q43" i="11" s="1"/>
  <c r="S43" i="11"/>
  <c r="T43" i="11"/>
  <c r="P36" i="11"/>
  <c r="Q36" i="11" s="1"/>
  <c r="T36" i="11"/>
  <c r="S36" i="11"/>
  <c r="P35" i="11"/>
  <c r="Q35" i="11" s="1"/>
  <c r="T35" i="11"/>
  <c r="S35" i="11"/>
  <c r="T42" i="11"/>
  <c r="S42" i="11"/>
  <c r="T31" i="11"/>
  <c r="S31" i="11"/>
  <c r="T30" i="11"/>
  <c r="R30" i="11"/>
  <c r="R32" i="11"/>
  <c r="T32" i="11"/>
  <c r="R33" i="11"/>
  <c r="T33" i="11"/>
  <c r="P33" i="11"/>
  <c r="Q33" i="11" s="1"/>
  <c r="N31" i="11"/>
  <c r="U31" i="11" s="1"/>
  <c r="N30" i="11"/>
  <c r="U30" i="11" s="1"/>
  <c r="P29" i="11"/>
  <c r="Q29" i="11" s="1"/>
  <c r="N33" i="11"/>
  <c r="U33" i="11" s="1"/>
  <c r="W58" i="11"/>
  <c r="P32" i="11"/>
  <c r="Q32" i="11" s="1"/>
  <c r="N32" i="11"/>
  <c r="U32" i="11" s="1"/>
  <c r="N38" i="11"/>
  <c r="U38" i="11" s="1"/>
  <c r="R38" i="11"/>
  <c r="M9" i="11"/>
  <c r="M45" i="11" s="1"/>
  <c r="X59" i="11"/>
  <c r="X57" i="11"/>
  <c r="L45" i="11"/>
  <c r="P31" i="11"/>
  <c r="Q31" i="11" s="1"/>
  <c r="R44" i="11"/>
  <c r="N44" i="11"/>
  <c r="U44" i="11" s="1"/>
  <c r="N42" i="11"/>
  <c r="U42" i="11" s="1"/>
  <c r="R42" i="11"/>
  <c r="R31" i="11"/>
  <c r="P42" i="11"/>
  <c r="Q42" i="11" s="1"/>
  <c r="P38" i="11"/>
  <c r="Q38" i="11" s="1"/>
  <c r="P30" i="11"/>
  <c r="Q30" i="11" s="1"/>
  <c r="W59" i="11" l="1"/>
  <c r="AB59" i="11" s="1"/>
  <c r="AD59" i="11" s="1"/>
  <c r="W57" i="11"/>
  <c r="AB57" i="11" s="1"/>
  <c r="Q11" i="11"/>
  <c r="S23" i="11"/>
  <c r="S22" i="11"/>
  <c r="AB58" i="11"/>
  <c r="AC58" i="11" s="1"/>
  <c r="X56" i="11"/>
  <c r="X60" i="11"/>
  <c r="Y58" i="11" l="1"/>
  <c r="Y59" i="11"/>
  <c r="M10" i="11"/>
  <c r="K6" i="11" s="1"/>
  <c r="Y60" i="11"/>
  <c r="Z60" i="11" s="1"/>
  <c r="Y56" i="11"/>
  <c r="Z56" i="11" s="1"/>
  <c r="Y57" i="11"/>
  <c r="X55" i="11"/>
  <c r="Q10" i="11"/>
  <c r="AD58" i="11"/>
  <c r="W56" i="11"/>
  <c r="AB56" i="11" s="1"/>
  <c r="AC56" i="11" s="1"/>
  <c r="AD57" i="11"/>
  <c r="AC57" i="11"/>
  <c r="AC59" i="11"/>
  <c r="W60" i="11"/>
  <c r="AB60" i="11" s="1"/>
  <c r="X61" i="11"/>
  <c r="Y61" i="11" s="1"/>
  <c r="AA60" i="11" l="1"/>
  <c r="AA56" i="11"/>
  <c r="Z58" i="11"/>
  <c r="AA58" i="11"/>
  <c r="X54" i="11"/>
  <c r="W54" i="11" s="1"/>
  <c r="AB54" i="11" s="1"/>
  <c r="AD54" i="11" s="1"/>
  <c r="W55" i="11"/>
  <c r="AB55" i="11" s="1"/>
  <c r="AD55" i="11" s="1"/>
  <c r="Z61" i="11"/>
  <c r="AA61" i="11"/>
  <c r="AA57" i="11"/>
  <c r="Z57" i="11"/>
  <c r="Y55" i="11"/>
  <c r="AA55" i="11" s="1"/>
  <c r="Z59" i="11"/>
  <c r="AA59" i="11"/>
  <c r="M11" i="11"/>
  <c r="K5" i="11"/>
  <c r="H22" i="11" s="1"/>
  <c r="M12" i="11"/>
  <c r="AD56" i="11"/>
  <c r="X62" i="11"/>
  <c r="W61" i="11"/>
  <c r="AB61" i="11" s="1"/>
  <c r="AC61" i="11" s="1"/>
  <c r="AD60" i="11"/>
  <c r="AC60" i="11"/>
  <c r="X53" i="11" l="1"/>
  <c r="W53" i="11" s="1"/>
  <c r="AB53" i="11" s="1"/>
  <c r="AD53" i="11" s="1"/>
  <c r="Z55" i="11"/>
  <c r="AC55" i="11"/>
  <c r="Y54" i="11"/>
  <c r="Z54" i="11" s="1"/>
  <c r="Y62" i="11"/>
  <c r="AA62" i="11" s="1"/>
  <c r="H23" i="11"/>
  <c r="AC54" i="11"/>
  <c r="W62" i="11"/>
  <c r="AB62" i="11" s="1"/>
  <c r="AD62" i="11" s="1"/>
  <c r="X63" i="11"/>
  <c r="AD61" i="11"/>
  <c r="Y53" i="11" l="1"/>
  <c r="Z53" i="11" s="1"/>
  <c r="X52" i="11"/>
  <c r="X51" i="11" s="1"/>
  <c r="Z62" i="11"/>
  <c r="Y63" i="11"/>
  <c r="Z63" i="11" s="1"/>
  <c r="AA54" i="11"/>
  <c r="Y52" i="11"/>
  <c r="Z52" i="11" s="1"/>
  <c r="AC62" i="11"/>
  <c r="AC53" i="11"/>
  <c r="W63" i="11"/>
  <c r="AB63" i="11" s="1"/>
  <c r="AD63" i="11" s="1"/>
  <c r="X64" i="11"/>
  <c r="W52" i="11" l="1"/>
  <c r="AB52" i="11" s="1"/>
  <c r="AC52" i="11" s="1"/>
  <c r="AA53" i="11"/>
  <c r="AA63" i="11"/>
  <c r="Y51" i="11"/>
  <c r="AA51" i="11" s="1"/>
  <c r="AA52" i="11"/>
  <c r="Y64" i="11"/>
  <c r="Z64" i="11" s="1"/>
  <c r="W64" i="11"/>
  <c r="AB64" i="11" s="1"/>
  <c r="AD64" i="11" s="1"/>
  <c r="X65" i="11"/>
  <c r="AC63" i="11"/>
  <c r="W51" i="11"/>
  <c r="AB51" i="11" s="1"/>
  <c r="AD51" i="11" s="1"/>
  <c r="X50" i="11"/>
  <c r="AD52" i="11" l="1"/>
  <c r="AA64" i="11"/>
  <c r="Z51" i="11"/>
  <c r="Y50" i="11"/>
  <c r="AA50" i="11" s="1"/>
  <c r="Y65" i="11"/>
  <c r="Z65" i="11" s="1"/>
  <c r="AC51" i="11"/>
  <c r="X66" i="11"/>
  <c r="W65" i="11"/>
  <c r="AB65" i="11" s="1"/>
  <c r="AC65" i="11" s="1"/>
  <c r="AC64" i="11"/>
  <c r="X49" i="11"/>
  <c r="W50" i="11"/>
  <c r="AB50" i="11" s="1"/>
  <c r="AD50" i="11" s="1"/>
  <c r="AA65" i="11" l="1"/>
  <c r="Z50" i="11"/>
  <c r="Y49" i="11"/>
  <c r="Z49" i="11" s="1"/>
  <c r="Y66" i="11"/>
  <c r="Z66" i="11" s="1"/>
  <c r="AC50" i="11"/>
  <c r="W66" i="11"/>
  <c r="AB66" i="11" s="1"/>
  <c r="AD66" i="11" s="1"/>
  <c r="X67" i="11"/>
  <c r="AD65" i="11"/>
  <c r="W49" i="11"/>
  <c r="AB49" i="11" s="1"/>
  <c r="AD49" i="11" s="1"/>
  <c r="X48" i="11"/>
  <c r="AA66" i="11" l="1"/>
  <c r="Y48" i="11"/>
  <c r="AA48" i="11" s="1"/>
  <c r="AA49" i="11"/>
  <c r="Y67" i="11"/>
  <c r="AA67" i="11" s="1"/>
  <c r="AC66" i="11"/>
  <c r="AC49" i="11"/>
  <c r="W67" i="11"/>
  <c r="AB67" i="11" s="1"/>
  <c r="AD67" i="11" s="1"/>
  <c r="X68" i="11"/>
  <c r="X47" i="11"/>
  <c r="W48" i="11"/>
  <c r="AB48" i="11" s="1"/>
  <c r="AD48" i="11" s="1"/>
  <c r="Z67" i="11" l="1"/>
  <c r="Y47" i="11"/>
  <c r="Z47" i="11" s="1"/>
  <c r="Z48" i="11"/>
  <c r="Y68" i="11"/>
  <c r="Z68" i="11" s="1"/>
  <c r="AC48" i="11"/>
  <c r="AC67" i="11"/>
  <c r="W68" i="11"/>
  <c r="AB68" i="11" s="1"/>
  <c r="AC68" i="11" s="1"/>
  <c r="X69" i="11"/>
  <c r="W47" i="11"/>
  <c r="AB47" i="11" s="1"/>
  <c r="AC47" i="11" s="1"/>
  <c r="X46" i="11"/>
  <c r="AA47" i="11" l="1"/>
  <c r="AA68" i="11"/>
  <c r="Y46" i="11"/>
  <c r="Z46" i="11" s="1"/>
  <c r="Y69" i="11"/>
  <c r="Z69" i="11" s="1"/>
  <c r="AD68" i="11"/>
  <c r="AD47" i="11"/>
  <c r="W69" i="11"/>
  <c r="AB69" i="11" s="1"/>
  <c r="AD69" i="11" s="1"/>
  <c r="X70" i="11"/>
  <c r="X45" i="11"/>
  <c r="W46" i="11"/>
  <c r="AB46" i="11" s="1"/>
  <c r="AC46" i="11" s="1"/>
  <c r="AA69" i="11" l="1"/>
  <c r="Y45" i="11"/>
  <c r="Z45" i="11" s="1"/>
  <c r="Y70" i="11"/>
  <c r="Z70" i="11" s="1"/>
  <c r="AA46" i="11"/>
  <c r="AD46" i="11"/>
  <c r="X71" i="11"/>
  <c r="W70" i="11"/>
  <c r="AB70" i="11" s="1"/>
  <c r="AD70" i="11" s="1"/>
  <c r="AC69" i="11"/>
  <c r="X44" i="11"/>
  <c r="W45" i="11"/>
  <c r="AB45" i="11" s="1"/>
  <c r="AD45" i="11" s="1"/>
  <c r="AA45" i="11" l="1"/>
  <c r="AA70" i="11"/>
  <c r="Y44" i="11"/>
  <c r="Z44" i="11" s="1"/>
  <c r="Y71" i="11"/>
  <c r="Z71" i="11" s="1"/>
  <c r="AC45" i="11"/>
  <c r="AC70" i="11"/>
  <c r="W71" i="11"/>
  <c r="AB71" i="11" s="1"/>
  <c r="AC71" i="11" s="1"/>
  <c r="X72" i="11"/>
  <c r="X43" i="11"/>
  <c r="W44" i="11"/>
  <c r="AB44" i="11" s="1"/>
  <c r="AD44" i="11" s="1"/>
  <c r="AA71" i="11" l="1"/>
  <c r="Y43" i="11"/>
  <c r="Z43" i="11" s="1"/>
  <c r="Y72" i="11"/>
  <c r="AA72" i="11" s="1"/>
  <c r="AA44" i="11"/>
  <c r="AD71" i="11"/>
  <c r="AC44" i="11"/>
  <c r="W72" i="11"/>
  <c r="AB72" i="11" s="1"/>
  <c r="AC72" i="11" s="1"/>
  <c r="X73" i="11"/>
  <c r="W43" i="11"/>
  <c r="AB43" i="11" s="1"/>
  <c r="AC43" i="11" s="1"/>
  <c r="X42" i="11"/>
  <c r="Y42" i="11" l="1"/>
  <c r="Z42" i="11" s="1"/>
  <c r="Z72" i="11"/>
  <c r="AA43" i="11"/>
  <c r="Y73" i="11"/>
  <c r="Z73" i="11" s="1"/>
  <c r="AD43" i="11"/>
  <c r="AD72" i="11"/>
  <c r="W73" i="11"/>
  <c r="AB73" i="11" s="1"/>
  <c r="AC73" i="11" s="1"/>
  <c r="X74" i="11"/>
  <c r="X41" i="11"/>
  <c r="W42" i="11"/>
  <c r="AB42" i="11" s="1"/>
  <c r="AD42" i="11" s="1"/>
  <c r="Y74" i="11" l="1"/>
  <c r="Z74" i="11" s="1"/>
  <c r="AA73" i="11"/>
  <c r="Y41" i="11"/>
  <c r="Z41" i="11" s="1"/>
  <c r="AA42" i="11"/>
  <c r="AD73" i="11"/>
  <c r="AC42" i="11"/>
  <c r="X75" i="11"/>
  <c r="W74" i="11"/>
  <c r="AB74" i="11" s="1"/>
  <c r="AD74" i="11" s="1"/>
  <c r="X40" i="11"/>
  <c r="W41" i="11"/>
  <c r="AB41" i="11" s="1"/>
  <c r="AD41" i="11" s="1"/>
  <c r="AA41" i="11" l="1"/>
  <c r="Y40" i="11"/>
  <c r="Z40" i="11" s="1"/>
  <c r="Y75" i="11"/>
  <c r="Z75" i="11" s="1"/>
  <c r="AA74" i="11"/>
  <c r="AC41" i="11"/>
  <c r="AC74" i="11"/>
  <c r="W75" i="11"/>
  <c r="AB75" i="11" s="1"/>
  <c r="AD75" i="11" s="1"/>
  <c r="X76" i="11"/>
  <c r="X39" i="11"/>
  <c r="W40" i="11"/>
  <c r="AB40" i="11" s="1"/>
  <c r="AC40" i="11" s="1"/>
  <c r="AA75" i="11" l="1"/>
  <c r="Y39" i="11"/>
  <c r="Z39" i="11" s="1"/>
  <c r="Y76" i="11"/>
  <c r="AA76" i="11" s="1"/>
  <c r="AA40" i="11"/>
  <c r="AD40" i="11"/>
  <c r="AC75" i="11"/>
  <c r="W76" i="11"/>
  <c r="AB76" i="11" s="1"/>
  <c r="AC76" i="11" s="1"/>
  <c r="X77" i="11"/>
  <c r="X38" i="11"/>
  <c r="W39" i="11"/>
  <c r="AB39" i="11" s="1"/>
  <c r="AC39" i="11" s="1"/>
  <c r="Y38" i="11" l="1"/>
  <c r="Z38" i="11" s="1"/>
  <c r="Z76" i="11"/>
  <c r="Y77" i="11"/>
  <c r="AA77" i="11" s="1"/>
  <c r="AA39" i="11"/>
  <c r="AD39" i="11"/>
  <c r="W77" i="11"/>
  <c r="AB77" i="11" s="1"/>
  <c r="AC77" i="11" s="1"/>
  <c r="X78" i="11"/>
  <c r="AD76" i="11"/>
  <c r="X37" i="11"/>
  <c r="W38" i="11"/>
  <c r="AB38" i="11" s="1"/>
  <c r="AD38" i="11" s="1"/>
  <c r="Z77" i="11" l="1"/>
  <c r="Y37" i="11"/>
  <c r="AA37" i="11" s="1"/>
  <c r="AA38" i="11"/>
  <c r="Y78" i="11"/>
  <c r="Z78" i="11" s="1"/>
  <c r="AC38" i="11"/>
  <c r="W78" i="11"/>
  <c r="AB78" i="11" s="1"/>
  <c r="AD78" i="11" s="1"/>
  <c r="X79" i="11"/>
  <c r="AD77" i="11"/>
  <c r="X36" i="11"/>
  <c r="W37" i="11"/>
  <c r="AB37" i="11" s="1"/>
  <c r="AD37" i="11" s="1"/>
  <c r="AA78" i="11" l="1"/>
  <c r="Y36" i="11"/>
  <c r="Z36" i="11" s="1"/>
  <c r="Y79" i="11"/>
  <c r="AA79" i="11" s="1"/>
  <c r="Z37" i="11"/>
  <c r="AC37" i="11"/>
  <c r="AC78" i="11"/>
  <c r="X80" i="11"/>
  <c r="W79" i="11"/>
  <c r="AB79" i="11" s="1"/>
  <c r="AD79" i="11" s="1"/>
  <c r="X35" i="11"/>
  <c r="W36" i="11"/>
  <c r="AB36" i="11" s="1"/>
  <c r="AC36" i="11" s="1"/>
  <c r="Y35" i="11" l="1"/>
  <c r="Z35" i="11" s="1"/>
  <c r="Z79" i="11"/>
  <c r="Y80" i="11"/>
  <c r="AA80" i="11" s="1"/>
  <c r="AA36" i="11"/>
  <c r="AD36" i="11"/>
  <c r="AC79" i="11"/>
  <c r="X81" i="11"/>
  <c r="W80" i="11"/>
  <c r="AB80" i="11" s="1"/>
  <c r="AC80" i="11" s="1"/>
  <c r="X34" i="11"/>
  <c r="W35" i="11"/>
  <c r="AB35" i="11" s="1"/>
  <c r="AD35" i="11" s="1"/>
  <c r="Y34" i="11" l="1"/>
  <c r="Z34" i="11" s="1"/>
  <c r="Z80" i="11"/>
  <c r="Y81" i="11"/>
  <c r="Z81" i="11" s="1"/>
  <c r="AA35" i="11"/>
  <c r="AD80" i="11"/>
  <c r="AC35" i="11"/>
  <c r="W81" i="11"/>
  <c r="AB81" i="11" s="1"/>
  <c r="AC81" i="11" s="1"/>
  <c r="X82" i="11"/>
  <c r="X33" i="11"/>
  <c r="W34" i="11"/>
  <c r="AB34" i="11" s="1"/>
  <c r="AD34" i="11" s="1"/>
  <c r="AA81" i="11" l="1"/>
  <c r="Y33" i="11"/>
  <c r="Z33" i="11" s="1"/>
  <c r="Y82" i="11"/>
  <c r="Z82" i="11" s="1"/>
  <c r="AA34" i="11"/>
  <c r="X83" i="11"/>
  <c r="W82" i="11"/>
  <c r="AB82" i="11" s="1"/>
  <c r="AD82" i="11" s="1"/>
  <c r="AC34" i="11"/>
  <c r="AD81" i="11"/>
  <c r="X32" i="11"/>
  <c r="W33" i="11"/>
  <c r="AB33" i="11" s="1"/>
  <c r="AD33" i="11" s="1"/>
  <c r="AA82" i="11" l="1"/>
  <c r="Y32" i="11"/>
  <c r="Z32" i="11" s="1"/>
  <c r="AA33" i="11"/>
  <c r="Y83" i="11"/>
  <c r="Z83" i="11" s="1"/>
  <c r="X84" i="11"/>
  <c r="W83" i="11"/>
  <c r="AB83" i="11" s="1"/>
  <c r="AC83" i="11" s="1"/>
  <c r="AC33" i="11"/>
  <c r="AC82" i="11"/>
  <c r="X31" i="11"/>
  <c r="W32" i="11"/>
  <c r="AB32" i="11" s="1"/>
  <c r="AD32" i="11" s="1"/>
  <c r="Y31" i="11" l="1"/>
  <c r="Z31" i="11" s="1"/>
  <c r="AA32" i="11"/>
  <c r="AA83" i="11"/>
  <c r="Y84" i="11"/>
  <c r="AA84" i="11" s="1"/>
  <c r="AC32" i="11"/>
  <c r="W84" i="11"/>
  <c r="AB84" i="11" s="1"/>
  <c r="AC84" i="11" s="1"/>
  <c r="X85" i="11"/>
  <c r="AD83" i="11"/>
  <c r="X30" i="11"/>
  <c r="W31" i="11"/>
  <c r="AB31" i="11" s="1"/>
  <c r="AD31" i="11" s="1"/>
  <c r="Z84" i="11" l="1"/>
  <c r="Y30" i="11"/>
  <c r="Z30" i="11" s="1"/>
  <c r="Y85" i="11"/>
  <c r="Z85" i="11" s="1"/>
  <c r="AA31" i="11"/>
  <c r="AC31" i="11"/>
  <c r="W85" i="11"/>
  <c r="AB85" i="11" s="1"/>
  <c r="AC85" i="11" s="1"/>
  <c r="X86" i="11"/>
  <c r="AD84" i="11"/>
  <c r="X29" i="11"/>
  <c r="W30" i="11"/>
  <c r="AB30" i="11" s="1"/>
  <c r="AD30" i="11" s="1"/>
  <c r="Y29" i="11" l="1"/>
  <c r="Z29" i="11" s="1"/>
  <c r="AA85" i="11"/>
  <c r="Y86" i="11"/>
  <c r="Z86" i="11" s="1"/>
  <c r="AA30" i="11"/>
  <c r="AC30" i="11"/>
  <c r="AD85" i="11"/>
  <c r="X87" i="11"/>
  <c r="W86" i="11"/>
  <c r="AB86" i="11" s="1"/>
  <c r="AC86" i="11" s="1"/>
  <c r="X28" i="11"/>
  <c r="W29" i="11"/>
  <c r="AB29" i="11" s="1"/>
  <c r="AC29" i="11" s="1"/>
  <c r="AA86" i="11" l="1"/>
  <c r="Y28" i="11"/>
  <c r="Z28" i="11" s="1"/>
  <c r="Y87" i="11"/>
  <c r="Z87" i="11" s="1"/>
  <c r="AA29" i="11"/>
  <c r="X88" i="11"/>
  <c r="W87" i="11"/>
  <c r="AB87" i="11" s="1"/>
  <c r="AC87" i="11" s="1"/>
  <c r="AD86" i="11"/>
  <c r="AD29" i="11"/>
  <c r="X27" i="11"/>
  <c r="W28" i="11"/>
  <c r="AB28" i="11" s="1"/>
  <c r="AC28" i="11" s="1"/>
  <c r="AA87" i="11" l="1"/>
  <c r="Y27" i="11"/>
  <c r="Z27" i="11" s="1"/>
  <c r="AA28" i="11"/>
  <c r="Y88" i="11"/>
  <c r="AA88" i="11" s="1"/>
  <c r="AD28" i="11"/>
  <c r="W88" i="11"/>
  <c r="AB88" i="11" s="1"/>
  <c r="AC88" i="11" s="1"/>
  <c r="X89" i="11"/>
  <c r="AD87" i="11"/>
  <c r="X26" i="11"/>
  <c r="W27" i="11"/>
  <c r="AB27" i="11" s="1"/>
  <c r="AC27" i="11" s="1"/>
  <c r="Z88" i="11" l="1"/>
  <c r="Y26" i="11"/>
  <c r="Z26" i="11" s="1"/>
  <c r="Y89" i="11"/>
  <c r="AA89" i="11" s="1"/>
  <c r="AA27" i="11"/>
  <c r="AD27" i="11"/>
  <c r="AD88" i="11"/>
  <c r="W89" i="11"/>
  <c r="AB89" i="11" s="1"/>
  <c r="AC89" i="11" s="1"/>
  <c r="X90" i="11"/>
  <c r="X25" i="11"/>
  <c r="W26" i="11"/>
  <c r="AB26" i="11" s="1"/>
  <c r="AD26" i="11" s="1"/>
  <c r="Y25" i="11" l="1"/>
  <c r="Z25" i="11" s="1"/>
  <c r="Z89" i="11"/>
  <c r="Y90" i="11"/>
  <c r="Z90" i="11" s="1"/>
  <c r="AA26" i="11"/>
  <c r="AC26" i="11"/>
  <c r="X91" i="11"/>
  <c r="W90" i="11"/>
  <c r="AB90" i="11" s="1"/>
  <c r="AD90" i="11" s="1"/>
  <c r="AD89" i="11"/>
  <c r="X24" i="11"/>
  <c r="W25" i="11"/>
  <c r="AB25" i="11" s="1"/>
  <c r="AD25" i="11" s="1"/>
  <c r="AA90" i="11" l="1"/>
  <c r="Y24" i="11"/>
  <c r="Z24" i="11" s="1"/>
  <c r="Y91" i="11"/>
  <c r="Z91" i="11" s="1"/>
  <c r="AA25" i="11"/>
  <c r="AC25" i="11"/>
  <c r="AC90" i="11"/>
  <c r="W91" i="11"/>
  <c r="AB91" i="11" s="1"/>
  <c r="AD91" i="11" s="1"/>
  <c r="X92" i="11"/>
  <c r="W24" i="11"/>
  <c r="AB24" i="11" s="1"/>
  <c r="AC24" i="11" s="1"/>
  <c r="X23" i="11"/>
  <c r="Y23" i="11" l="1"/>
  <c r="AA23" i="11" s="1"/>
  <c r="AA91" i="11"/>
  <c r="Y92" i="11"/>
  <c r="Z92" i="11" s="1"/>
  <c r="AA24" i="11"/>
  <c r="AD24" i="11"/>
  <c r="W92" i="11"/>
  <c r="AB92" i="11" s="1"/>
  <c r="AC92" i="11" s="1"/>
  <c r="X93" i="11"/>
  <c r="AC91" i="11"/>
  <c r="X22" i="11"/>
  <c r="W23" i="11"/>
  <c r="AB23" i="11" s="1"/>
  <c r="AD23" i="11" s="1"/>
  <c r="Y93" i="11" l="1"/>
  <c r="Z93" i="11" s="1"/>
  <c r="Z23" i="11"/>
  <c r="AA92" i="11"/>
  <c r="Y22" i="11"/>
  <c r="Z22" i="11" s="1"/>
  <c r="AC23" i="11"/>
  <c r="W93" i="11"/>
  <c r="AB93" i="11" s="1"/>
  <c r="AC93" i="11" s="1"/>
  <c r="X94" i="11"/>
  <c r="AD92" i="11"/>
  <c r="W22" i="11"/>
  <c r="AB22" i="11" s="1"/>
  <c r="AD22" i="11" s="1"/>
  <c r="X21" i="11"/>
  <c r="Y21" i="11" l="1"/>
  <c r="AA21" i="11" s="1"/>
  <c r="AA22" i="11"/>
  <c r="Y94" i="11"/>
  <c r="Z94" i="11" s="1"/>
  <c r="AA93" i="11"/>
  <c r="AD93" i="11"/>
  <c r="W94" i="11"/>
  <c r="AB94" i="11" s="1"/>
  <c r="AD94" i="11" s="1"/>
  <c r="X95" i="11"/>
  <c r="AC22" i="11"/>
  <c r="X20" i="11"/>
  <c r="W21" i="11"/>
  <c r="AB21" i="11" s="1"/>
  <c r="AC21" i="11" s="1"/>
  <c r="AA94" i="11" l="1"/>
  <c r="Y20" i="11"/>
  <c r="Z20" i="11" s="1"/>
  <c r="Y95" i="11"/>
  <c r="Z95" i="11" s="1"/>
  <c r="Z21" i="11"/>
  <c r="AD21" i="11"/>
  <c r="X96" i="11"/>
  <c r="W95" i="11"/>
  <c r="AB95" i="11" s="1"/>
  <c r="AD95" i="11" s="1"/>
  <c r="AC94" i="11"/>
  <c r="X19" i="11"/>
  <c r="W20" i="11"/>
  <c r="AB20" i="11" s="1"/>
  <c r="AD20" i="11" s="1"/>
  <c r="AA95" i="11" l="1"/>
  <c r="AA20" i="11"/>
  <c r="Y19" i="11"/>
  <c r="AA19" i="11" s="1"/>
  <c r="Y96" i="11"/>
  <c r="Z96" i="11" s="1"/>
  <c r="AC20" i="11"/>
  <c r="AC95" i="11"/>
  <c r="X97" i="11"/>
  <c r="W96" i="11"/>
  <c r="AB96" i="11" s="1"/>
  <c r="AC96" i="11" s="1"/>
  <c r="X18" i="11"/>
  <c r="W19" i="11"/>
  <c r="AB19" i="11" s="1"/>
  <c r="AC19" i="11" s="1"/>
  <c r="AA96" i="11" l="1"/>
  <c r="Y18" i="11"/>
  <c r="Z18" i="11" s="1"/>
  <c r="Y97" i="11"/>
  <c r="AA97" i="11" s="1"/>
  <c r="Z19" i="11"/>
  <c r="AD96" i="11"/>
  <c r="AD19" i="11"/>
  <c r="W97" i="11"/>
  <c r="AB97" i="11" s="1"/>
  <c r="AC97" i="11" s="1"/>
  <c r="X98" i="11"/>
  <c r="X17" i="11"/>
  <c r="W18" i="11"/>
  <c r="AB18" i="11" s="1"/>
  <c r="AD18" i="11" s="1"/>
  <c r="Y17" i="11" l="1"/>
  <c r="Z17" i="11" s="1"/>
  <c r="Z97" i="11"/>
  <c r="Y98" i="11"/>
  <c r="Z98" i="11" s="1"/>
  <c r="AA18" i="11"/>
  <c r="AD97" i="11"/>
  <c r="X99" i="11"/>
  <c r="W98" i="11"/>
  <c r="AB98" i="11" s="1"/>
  <c r="AC98" i="11" s="1"/>
  <c r="AC18" i="11"/>
  <c r="X16" i="11"/>
  <c r="W17" i="11"/>
  <c r="AB17" i="11" s="1"/>
  <c r="AC17" i="11" s="1"/>
  <c r="AA98" i="11" l="1"/>
  <c r="AA17" i="11"/>
  <c r="Y16" i="11"/>
  <c r="Z16" i="11" s="1"/>
  <c r="Y99" i="11"/>
  <c r="Z99" i="11" s="1"/>
  <c r="AD98" i="11"/>
  <c r="AD17" i="11"/>
  <c r="X100" i="11"/>
  <c r="W99" i="11"/>
  <c r="AB99" i="11" s="1"/>
  <c r="AC99" i="11" s="1"/>
  <c r="X15" i="11"/>
  <c r="W16" i="11"/>
  <c r="AB16" i="11" s="1"/>
  <c r="AD16" i="11" s="1"/>
  <c r="AA99" i="11" l="1"/>
  <c r="Y15" i="11"/>
  <c r="Z15" i="11" s="1"/>
  <c r="AA16" i="11"/>
  <c r="Y100" i="11"/>
  <c r="AA100" i="11" s="1"/>
  <c r="AD99" i="11"/>
  <c r="AC16" i="11"/>
  <c r="W100" i="11"/>
  <c r="AB100" i="11" s="1"/>
  <c r="AC100" i="11" s="1"/>
  <c r="X101" i="11"/>
  <c r="X14" i="11"/>
  <c r="W15" i="11"/>
  <c r="AB15" i="11" s="1"/>
  <c r="AC15" i="11" s="1"/>
  <c r="Z100" i="11" l="1"/>
  <c r="Y14" i="11"/>
  <c r="Z14" i="11" s="1"/>
  <c r="Y101" i="11"/>
  <c r="AA101" i="11" s="1"/>
  <c r="AA15" i="11"/>
  <c r="AD15" i="11"/>
  <c r="AD100" i="11"/>
  <c r="W101" i="11"/>
  <c r="AB101" i="11" s="1"/>
  <c r="AC101" i="11" s="1"/>
  <c r="X102" i="11"/>
  <c r="X13" i="11"/>
  <c r="W14" i="11"/>
  <c r="AB14" i="11" s="1"/>
  <c r="AD14" i="11" s="1"/>
  <c r="Y13" i="11" l="1"/>
  <c r="Z13" i="11" s="1"/>
  <c r="Z101" i="11"/>
  <c r="AA14" i="11"/>
  <c r="Y102" i="11"/>
  <c r="Z102" i="11" s="1"/>
  <c r="X103" i="11"/>
  <c r="W102" i="11"/>
  <c r="AB102" i="11" s="1"/>
  <c r="AC102" i="11" s="1"/>
  <c r="AD101" i="11"/>
  <c r="AC14" i="11"/>
  <c r="X12" i="11"/>
  <c r="W13" i="11"/>
  <c r="AB13" i="11" s="1"/>
  <c r="AD13" i="11" s="1"/>
  <c r="AA102" i="11" l="1"/>
  <c r="AA13" i="11"/>
  <c r="Y12" i="11"/>
  <c r="Z12" i="11" s="1"/>
  <c r="Y103" i="11"/>
  <c r="Z103" i="11" s="1"/>
  <c r="AC13" i="11"/>
  <c r="AD102" i="11"/>
  <c r="W103" i="11"/>
  <c r="AB103" i="11" s="1"/>
  <c r="AC103" i="11" s="1"/>
  <c r="X104" i="11"/>
  <c r="W12" i="11"/>
  <c r="AB12" i="11" s="1"/>
  <c r="AD12" i="11" s="1"/>
  <c r="X11" i="11"/>
  <c r="AA103" i="11" l="1"/>
  <c r="Y11" i="11"/>
  <c r="Z11" i="11" s="1"/>
  <c r="Y104" i="11"/>
  <c r="Z104" i="11" s="1"/>
  <c r="AA12" i="11"/>
  <c r="AD103" i="11"/>
  <c r="X105" i="11"/>
  <c r="W104" i="11"/>
  <c r="AB104" i="11" s="1"/>
  <c r="AC104" i="11" s="1"/>
  <c r="AC12" i="11"/>
  <c r="X10" i="11"/>
  <c r="W11" i="11"/>
  <c r="AB11" i="11" s="1"/>
  <c r="AC11" i="11" s="1"/>
  <c r="Y10" i="11" l="1"/>
  <c r="Z10" i="11" s="1"/>
  <c r="AA11" i="11"/>
  <c r="AA104" i="11"/>
  <c r="Y105" i="11"/>
  <c r="AA105" i="11" s="1"/>
  <c r="AD104" i="11"/>
  <c r="AD11" i="11"/>
  <c r="W105" i="11"/>
  <c r="AB105" i="11" s="1"/>
  <c r="AC105" i="11" s="1"/>
  <c r="X106" i="11"/>
  <c r="W10" i="11"/>
  <c r="AB10" i="11" s="1"/>
  <c r="AD10" i="11" s="1"/>
  <c r="X9" i="11"/>
  <c r="Y9" i="11" l="1"/>
  <c r="Z9" i="11" s="1"/>
  <c r="Z105" i="11"/>
  <c r="Y106" i="11"/>
  <c r="Z106" i="11" s="1"/>
  <c r="AA10" i="11"/>
  <c r="AD105" i="11"/>
  <c r="W106" i="11"/>
  <c r="AB106" i="11" s="1"/>
  <c r="AD106" i="11" s="1"/>
  <c r="X107" i="11"/>
  <c r="AC10" i="11"/>
  <c r="X8" i="11"/>
  <c r="W9" i="11"/>
  <c r="AB9" i="11" s="1"/>
  <c r="AC9" i="11" s="1"/>
  <c r="AA106" i="11" l="1"/>
  <c r="Y8" i="11"/>
  <c r="Z8" i="11" s="1"/>
  <c r="AA9" i="11"/>
  <c r="Y107" i="11"/>
  <c r="Z107" i="11" s="1"/>
  <c r="AC106" i="11"/>
  <c r="AD9" i="11"/>
  <c r="X108" i="11"/>
  <c r="W107" i="11"/>
  <c r="AB107" i="11" s="1"/>
  <c r="AD107" i="11" s="1"/>
  <c r="W8" i="11"/>
  <c r="AB8" i="11" s="1"/>
  <c r="AD8" i="11" s="1"/>
  <c r="X7" i="11"/>
  <c r="AA107" i="11" l="1"/>
  <c r="Y7" i="11"/>
  <c r="Z7" i="11" s="1"/>
  <c r="Y108" i="11"/>
  <c r="AA108" i="11" s="1"/>
  <c r="AA8" i="11"/>
  <c r="W108" i="11"/>
  <c r="AB108" i="11" s="1"/>
  <c r="AD108" i="11" s="1"/>
  <c r="X109" i="11"/>
  <c r="AC107" i="11"/>
  <c r="AC8" i="11"/>
  <c r="X6" i="11"/>
  <c r="W7" i="11"/>
  <c r="AB7" i="11" s="1"/>
  <c r="AC7" i="11" s="1"/>
  <c r="Y6" i="11" l="1"/>
  <c r="Z6" i="11" s="1"/>
  <c r="Z108" i="11"/>
  <c r="AA7" i="11"/>
  <c r="Y109" i="11"/>
  <c r="Z109" i="11" s="1"/>
  <c r="AC108" i="11"/>
  <c r="AD7" i="11"/>
  <c r="W109" i="11"/>
  <c r="AB109" i="11" s="1"/>
  <c r="AD109" i="11" s="1"/>
  <c r="X110" i="11"/>
  <c r="X5" i="11"/>
  <c r="W6" i="11"/>
  <c r="AB6" i="11" s="1"/>
  <c r="AC6" i="11" s="1"/>
  <c r="AA109" i="11" l="1"/>
  <c r="Y110" i="11"/>
  <c r="Z110" i="11" s="1"/>
  <c r="Y5" i="11"/>
  <c r="AA5" i="11" s="1"/>
  <c r="AA6" i="11"/>
  <c r="W110" i="11"/>
  <c r="AB110" i="11" s="1"/>
  <c r="AD110" i="11" s="1"/>
  <c r="X111" i="11"/>
  <c r="AC109" i="11"/>
  <c r="AD6" i="11"/>
  <c r="W5" i="11"/>
  <c r="AB5" i="11" s="1"/>
  <c r="AC5" i="11" s="1"/>
  <c r="Z5" i="11" l="1"/>
  <c r="AA110" i="11"/>
  <c r="Y111" i="11"/>
  <c r="Z111" i="11" s="1"/>
  <c r="AD5" i="11"/>
  <c r="W111" i="11"/>
  <c r="AB111" i="11" s="1"/>
  <c r="AD111" i="11" s="1"/>
  <c r="AC110" i="11"/>
  <c r="AA111" i="11" l="1"/>
  <c r="AC111" i="11"/>
</calcChain>
</file>

<file path=xl/comments1.xml><?xml version="1.0" encoding="utf-8"?>
<comments xmlns="http://schemas.openxmlformats.org/spreadsheetml/2006/main">
  <authors>
    <author>Lars Alpers</author>
    <author>Autor</author>
  </authors>
  <commentList>
    <comment ref="H1" authorId="0" shapeId="0">
      <text>
        <r>
          <rPr>
            <b/>
            <sz val="8"/>
            <color indexed="81"/>
            <rFont val="Arial"/>
            <family val="2"/>
          </rPr>
          <t xml:space="preserve">Lars Alpers </t>
        </r>
        <r>
          <rPr>
            <sz val="8"/>
            <color indexed="81"/>
            <rFont val="Arial"/>
            <family val="2"/>
          </rPr>
          <t>(lars-alpers@gmx.de)</t>
        </r>
        <r>
          <rPr>
            <b/>
            <sz val="8"/>
            <color indexed="81"/>
            <rFont val="Arial"/>
            <family val="2"/>
          </rPr>
          <t>:</t>
        </r>
        <r>
          <rPr>
            <sz val="8"/>
            <color indexed="81"/>
            <rFont val="Arial"/>
            <family val="2"/>
          </rPr>
          <t xml:space="preserve">
</t>
        </r>
        <r>
          <rPr>
            <u/>
            <sz val="8"/>
            <color indexed="81"/>
            <rFont val="Arial"/>
            <family val="2"/>
          </rPr>
          <t>Änderung am 03.09.2019:</t>
        </r>
        <r>
          <rPr>
            <sz val="8"/>
            <color indexed="81"/>
            <rFont val="Arial"/>
            <family val="2"/>
          </rPr>
          <t xml:space="preserve">
Es sind nun nur noch Einträge Informationswert und zugehörige Konzentration erforderlich.
</t>
        </r>
        <r>
          <rPr>
            <u/>
            <sz val="8"/>
            <color indexed="81"/>
            <rFont val="Arial"/>
            <family val="2"/>
          </rPr>
          <t>Änderung, Rev.2, 20.01.2020:</t>
        </r>
        <r>
          <rPr>
            <sz val="8"/>
            <color indexed="81"/>
            <rFont val="Arial"/>
            <family val="2"/>
          </rPr>
          <t xml:space="preserve">
Die Berechung des Vertrauensniveaus wurde korrigiert, da sie zuvor irrtümlicherweise nicht am extrapolierten Prüfergebnis berechnet wurde, sondern am zum positiven hin gespiegelten Endergebnis, was tendenziell zu fehlerhaft verringerten Werten führte.
Die grafische Darstellung wurde entsprechend korrigiert.
</t>
        </r>
        <r>
          <rPr>
            <u/>
            <sz val="8"/>
            <color indexed="81"/>
            <rFont val="Arial"/>
            <family val="2"/>
          </rPr>
          <t>Änderung, Rev.3, 22.01.2020:</t>
        </r>
        <r>
          <rPr>
            <sz val="8"/>
            <color indexed="81"/>
            <rFont val="Arial"/>
            <family val="2"/>
          </rPr>
          <t xml:space="preserve">
Die Berechung des Vertrauensniveaus erfolgt nun nach DIN 32633.</t>
        </r>
      </text>
    </comment>
    <comment ref="B4" authorId="1" shapeId="0">
      <text>
        <r>
          <rPr>
            <b/>
            <sz val="9"/>
            <color indexed="81"/>
            <rFont val="Segoe UI"/>
            <family val="2"/>
          </rPr>
          <t>Autor:</t>
        </r>
        <r>
          <rPr>
            <sz val="9"/>
            <color indexed="81"/>
            <rFont val="Segoe UI"/>
            <family val="2"/>
          </rPr>
          <t xml:space="preserve">
Sofern die Probe schon vor der Aufstockung verdünnt wurde, hier bitte den entsprechenden "Probenvorverdünnungsfaktor" eingeben.</t>
        </r>
      </text>
    </comment>
    <comment ref="G5" authorId="1" shapeId="0">
      <text>
        <r>
          <rPr>
            <sz val="9"/>
            <color indexed="81"/>
            <rFont val="Segoe UI"/>
            <family val="2"/>
          </rPr>
          <t xml:space="preserve">gemessener Informationswert der Teilprobe i
</t>
        </r>
      </text>
    </comment>
    <comment ref="H5" authorId="1" shapeId="0">
      <text>
        <r>
          <rPr>
            <sz val="9"/>
            <color indexed="81"/>
            <rFont val="Segoe UI"/>
            <family val="2"/>
          </rPr>
          <t>Aufstockgehalt in Teilprobe i</t>
        </r>
      </text>
    </comment>
    <comment ref="H6" authorId="0" shapeId="0">
      <text>
        <r>
          <rPr>
            <b/>
            <sz val="9"/>
            <color indexed="81"/>
            <rFont val="Segoe UI"/>
            <family val="2"/>
          </rPr>
          <t>Lars Alpers:</t>
        </r>
        <r>
          <rPr>
            <sz val="9"/>
            <color indexed="81"/>
            <rFont val="Segoe UI"/>
            <family val="2"/>
          </rPr>
          <t xml:space="preserve">
hier bitte die Konzentrationseinheit eingeben</t>
        </r>
      </text>
    </comment>
  </commentList>
</comments>
</file>

<file path=xl/comments2.xml><?xml version="1.0" encoding="utf-8"?>
<comments xmlns="http://schemas.openxmlformats.org/spreadsheetml/2006/main">
  <authors>
    <author>Lars Alpers</author>
  </authors>
  <commentList>
    <comment ref="A6" authorId="0" shapeId="0">
      <text>
        <r>
          <rPr>
            <sz val="9"/>
            <color indexed="81"/>
            <rFont val="Segoe UI"/>
            <family val="2"/>
          </rPr>
          <t>Informationswert, gemessen</t>
        </r>
      </text>
    </comment>
    <comment ref="B6" authorId="0" shapeId="0">
      <text>
        <r>
          <rPr>
            <sz val="9"/>
            <color indexed="81"/>
            <rFont val="Segoe UI"/>
            <family val="2"/>
          </rPr>
          <t>Aufstockgehalt in Teilprobe i</t>
        </r>
      </text>
    </comment>
  </commentList>
</comments>
</file>

<file path=xl/sharedStrings.xml><?xml version="1.0" encoding="utf-8"?>
<sst xmlns="http://schemas.openxmlformats.org/spreadsheetml/2006/main" count="136" uniqueCount="73">
  <si>
    <t>Aufgrund mathematischer Erwägungen sollte die angewendete Aufstock-Konzentrationsdifferenz wenigstens Faktor 4 betragen.</t>
  </si>
  <si>
    <r>
      <t xml:space="preserve">Anderenfalls ist mit einer erhöhten Unpräzision zu rechnen. </t>
    </r>
    <r>
      <rPr>
        <i/>
        <sz val="8"/>
        <color indexed="12"/>
        <rFont val="Arial"/>
        <family val="2"/>
      </rPr>
      <t>(Quelle: http://www.labaqs.de/080701_Standardaddition.pdf)</t>
    </r>
  </si>
  <si>
    <t>INF.NEU</t>
  </si>
  <si>
    <t>Konz.NEU</t>
  </si>
  <si>
    <t>für die Grafik</t>
  </si>
  <si>
    <t>Probenvorverdünnungsfaktor "PVF":</t>
  </si>
  <si>
    <t>Anzahl Wiederholmessungen je Konz.:</t>
  </si>
  <si>
    <t>(y)</t>
  </si>
  <si>
    <t>(x)</t>
  </si>
  <si>
    <t>VB(x)</t>
  </si>
  <si>
    <t>i</t>
  </si>
  <si>
    <t>Angaben zur Messprobe</t>
  </si>
  <si>
    <r>
      <t>y</t>
    </r>
    <r>
      <rPr>
        <vertAlign val="subscript"/>
        <sz val="10"/>
        <rFont val="Arial"/>
        <family val="2"/>
      </rPr>
      <t>i</t>
    </r>
  </si>
  <si>
    <r>
      <t>x</t>
    </r>
    <r>
      <rPr>
        <vertAlign val="subscript"/>
        <sz val="10"/>
        <rFont val="Arial"/>
        <family val="2"/>
      </rPr>
      <t>Zi</t>
    </r>
  </si>
  <si>
    <t>Info.wert</t>
  </si>
  <si>
    <t xml:space="preserve"> </t>
  </si>
  <si>
    <t>Gehalt der Probe:</t>
  </si>
  <si>
    <t>zug. Infowert:</t>
  </si>
  <si>
    <t>Ergebn. + VB:</t>
  </si>
  <si>
    <t>Ergebn. - VB:</t>
  </si>
  <si>
    <t>Steigung:</t>
  </si>
  <si>
    <t>Absenabschnitt:</t>
  </si>
  <si>
    <t>für die Berechnungen</t>
  </si>
  <si>
    <t>Aufstockgehalt</t>
  </si>
  <si>
    <t>Messwert</t>
  </si>
  <si>
    <t>Gehalt, IST</t>
  </si>
  <si>
    <t>Info.IST</t>
  </si>
  <si>
    <t>Konz.neu</t>
  </si>
  <si>
    <t>Bemerkungen</t>
  </si>
  <si>
    <t>Fiktive Beispieldaten zur Validierung des Rechenblattes</t>
  </si>
  <si>
    <t>Die unten angegebenen Vergleichsergebnisse wurden ermittelt, mit Hilfe der in der zugrundeliegenden Norm zum Download genannten</t>
  </si>
  <si>
    <t>Exceltabelle von Prof. Dr. Harald Platen, THM, und Dr. Karl-Heinz Bauer, Hessenwasser , Version 4.1 vom 14.03.2016.</t>
  </si>
  <si>
    <t>PE</t>
  </si>
  <si>
    <t>µg/L</t>
  </si>
  <si>
    <t>Ergebnisse:</t>
  </si>
  <si>
    <t>(Probenvorverdünnung = 1)</t>
  </si>
  <si>
    <t>Steigung</t>
  </si>
  <si>
    <t>PE/(µg/L)</t>
  </si>
  <si>
    <t>Achsenabschnitt</t>
  </si>
  <si>
    <t>Prüfergebnis (0)</t>
  </si>
  <si>
    <r>
      <t xml:space="preserve">µg/L  </t>
    </r>
    <r>
      <rPr>
        <i/>
        <sz val="10"/>
        <rFont val="Arial"/>
        <family val="2"/>
      </rPr>
      <t>(entspr. 0,775 PE)</t>
    </r>
  </si>
  <si>
    <t xml:space="preserve"> =&gt; Unsicherheitsangabe zur Konz. unverdünnt, 2 sig. Stellen gerundet</t>
  </si>
  <si>
    <t xml:space="preserve"> =&gt; Unsicherheit zur Konz. in der Verdünnung, auf 2 sig. Stellen gerundet</t>
  </si>
  <si>
    <r>
      <t>Konz. x</t>
    </r>
    <r>
      <rPr>
        <vertAlign val="subscript"/>
        <sz val="10"/>
        <rFont val="Arial"/>
        <family val="2"/>
      </rPr>
      <t>Zi</t>
    </r>
  </si>
  <si>
    <t>x+VB</t>
  </si>
  <si>
    <t>x-VB</t>
  </si>
  <si>
    <t xml:space="preserve"> =&gt; Konz. In der Verdünnung, auf 3 sig. Stellen gerundet</t>
  </si>
  <si>
    <t xml:space="preserve"> =&gt; Konz. unverdünnt, auf 3 sig. Stellen gerundet</t>
  </si>
  <si>
    <r>
      <t>TR_Standardaddition</t>
    </r>
    <r>
      <rPr>
        <sz val="11"/>
        <color theme="1"/>
        <rFont val="Calibri"/>
        <family val="2"/>
        <scheme val="minor"/>
      </rPr>
      <t xml:space="preserve"> (gemäß DIN 38402 - Teil 51 , Abschnitt 7.7)</t>
    </r>
  </si>
  <si>
    <t>x^2</t>
  </si>
  <si>
    <t>(y - y.IST)^2</t>
  </si>
  <si>
    <t>y^2</t>
  </si>
  <si>
    <t>xy</t>
  </si>
  <si>
    <t>y</t>
  </si>
  <si>
    <t>x</t>
  </si>
  <si>
    <t>Qx</t>
  </si>
  <si>
    <t>Syx</t>
  </si>
  <si>
    <t>für VB, P=95%</t>
  </si>
  <si>
    <t>VB(x)neu</t>
  </si>
  <si>
    <t>DIN 32633 (Grafik)</t>
  </si>
  <si>
    <t>DIN38402 (nur zur Info)</t>
  </si>
  <si>
    <t>(nur zur Info)</t>
  </si>
  <si>
    <t>VB(x), DIN 38402:</t>
  </si>
  <si>
    <t>VB(x), P=95%:</t>
  </si>
  <si>
    <t>VB(x), DIN 32633:</t>
  </si>
  <si>
    <t>µg/L  *(Vertrauensintervall für Informationswert=0; DIN 32633-Teil51; P=95%; 1 Wiederholmessung je Konz.)</t>
  </si>
  <si>
    <t>Unsicherheit</t>
  </si>
  <si>
    <t>Zudem wurden alle unten aufgeführten Prüfergebnisse mittels SQS2013 und QSM 4.01 validiert.</t>
  </si>
  <si>
    <t>Rev.3, L. Alpers, 22.01.2020</t>
  </si>
  <si>
    <t>LA Toolsammlung</t>
  </si>
  <si>
    <t>lars-alpers@gmx.de</t>
  </si>
  <si>
    <t>Standardaddition</t>
  </si>
  <si>
    <t>(Ein Tool zur Auswertung von Standardadditionsanalysen nach DIN 38402 - Teil 51, Abschnitt 7.7)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</si>
</sst>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
  </numFmts>
  <fonts count="38" x14ac:knownFonts="1">
    <font>
      <sz val="11"/>
      <color theme="1"/>
      <name val="Calibri"/>
      <family val="2"/>
      <scheme val="minor"/>
    </font>
    <font>
      <sz val="10"/>
      <name val="Arial"/>
      <family val="2"/>
    </font>
    <font>
      <b/>
      <sz val="10"/>
      <name val="Arial"/>
      <family val="2"/>
    </font>
    <font>
      <i/>
      <sz val="8"/>
      <color indexed="44"/>
      <name val="Arial"/>
      <family val="2"/>
    </font>
    <font>
      <sz val="8"/>
      <name val="Arial"/>
      <family val="2"/>
    </font>
    <font>
      <sz val="8"/>
      <color indexed="12"/>
      <name val="Arial"/>
      <family val="2"/>
    </font>
    <font>
      <i/>
      <sz val="8"/>
      <color indexed="12"/>
      <name val="Arial"/>
      <family val="2"/>
    </font>
    <font>
      <vertAlign val="subscript"/>
      <sz val="10"/>
      <name val="Arial"/>
      <family val="2"/>
    </font>
    <font>
      <b/>
      <sz val="11"/>
      <name val="Arial"/>
      <family val="2"/>
    </font>
    <font>
      <b/>
      <sz val="9"/>
      <color indexed="81"/>
      <name val="Segoe UI"/>
      <family val="2"/>
    </font>
    <font>
      <sz val="9"/>
      <color indexed="81"/>
      <name val="Segoe UI"/>
      <family val="2"/>
    </font>
    <font>
      <sz val="11"/>
      <color theme="1"/>
      <name val="Calibri"/>
      <family val="2"/>
      <scheme val="minor"/>
    </font>
    <font>
      <sz val="8"/>
      <color rgb="FF0000FF"/>
      <name val="Arial"/>
      <family val="2"/>
    </font>
    <font>
      <b/>
      <sz val="10"/>
      <color rgb="FF0000FF"/>
      <name val="Arial"/>
      <family val="2"/>
    </font>
    <font>
      <sz val="8"/>
      <color theme="0" tint="-0.14999847407452621"/>
      <name val="Arial"/>
      <family val="2"/>
    </font>
    <font>
      <sz val="10"/>
      <color theme="0" tint="-0.249977111117893"/>
      <name val="Arial"/>
      <family val="2"/>
    </font>
    <font>
      <sz val="8"/>
      <color theme="0" tint="-0.249977111117893"/>
      <name val="Arial"/>
      <family val="2"/>
    </font>
    <font>
      <i/>
      <sz val="8"/>
      <color theme="4" tint="-0.249977111117893"/>
      <name val="Arial"/>
      <family val="2"/>
    </font>
    <font>
      <sz val="8"/>
      <color rgb="FFFF0000"/>
      <name val="Arial"/>
      <family val="2"/>
    </font>
    <font>
      <i/>
      <sz val="10"/>
      <name val="Arial"/>
      <family val="2"/>
    </font>
    <font>
      <sz val="10"/>
      <name val="Arial"/>
      <family val="2"/>
    </font>
    <font>
      <b/>
      <u/>
      <sz val="10"/>
      <name val="Arial"/>
      <family val="2"/>
    </font>
    <font>
      <u/>
      <sz val="10"/>
      <color indexed="12"/>
      <name val="Arial"/>
      <family val="2"/>
    </font>
    <font>
      <sz val="7"/>
      <name val="Arial"/>
      <family val="2"/>
    </font>
    <font>
      <sz val="10"/>
      <color rgb="FF00B0F0"/>
      <name val="Arial"/>
      <family val="2"/>
    </font>
    <font>
      <sz val="9"/>
      <name val="Arial"/>
      <family val="2"/>
    </font>
    <font>
      <sz val="8"/>
      <color rgb="FF00B0F0"/>
      <name val="Arial"/>
      <family val="2"/>
    </font>
    <font>
      <b/>
      <sz val="8"/>
      <color indexed="81"/>
      <name val="Arial"/>
      <family val="2"/>
    </font>
    <font>
      <sz val="8"/>
      <color indexed="81"/>
      <name val="Arial"/>
      <family val="2"/>
    </font>
    <font>
      <u/>
      <sz val="8"/>
      <color indexed="81"/>
      <name val="Arial"/>
      <family val="2"/>
    </font>
    <font>
      <sz val="8"/>
      <color theme="5" tint="-0.249977111117893"/>
      <name val="Arial"/>
      <family val="2"/>
    </font>
    <font>
      <sz val="10"/>
      <color theme="5" tint="-0.249977111117893"/>
      <name val="Arial"/>
      <family val="2"/>
    </font>
    <font>
      <sz val="10"/>
      <color theme="8" tint="0.39997558519241921"/>
      <name val="Arial"/>
      <family val="2"/>
    </font>
    <font>
      <sz val="8"/>
      <color theme="8" tint="0.39997558519241921"/>
      <name val="Arial"/>
      <family val="2"/>
    </font>
    <font>
      <u/>
      <sz val="14"/>
      <name val="Arial"/>
      <family val="2"/>
    </font>
    <font>
      <i/>
      <u/>
      <sz val="10"/>
      <color indexed="12"/>
      <name val="Arial"/>
      <family val="2"/>
    </font>
    <font>
      <sz val="14"/>
      <name val="Arial"/>
      <family val="2"/>
    </font>
    <font>
      <sz val="1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0">
    <border>
      <left/>
      <right/>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style="dotted">
        <color indexed="64"/>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dotted">
        <color indexed="64"/>
      </top>
      <bottom style="medium">
        <color indexed="64"/>
      </bottom>
      <diagonal/>
    </border>
    <border>
      <left/>
      <right/>
      <top style="thin">
        <color indexed="55"/>
      </top>
      <bottom style="thin">
        <color indexed="55"/>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theme="0" tint="-0.24994659260841701"/>
      </right>
      <top/>
      <bottom/>
      <diagonal/>
    </border>
    <border>
      <left/>
      <right/>
      <top style="thin">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right/>
      <top style="medium">
        <color indexed="64"/>
      </top>
      <bottom/>
      <diagonal/>
    </border>
    <border>
      <left style="dotted">
        <color indexed="64"/>
      </left>
      <right/>
      <top/>
      <bottom style="thin">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s>
  <cellStyleXfs count="5">
    <xf numFmtId="0" fontId="0" fillId="0" borderId="0"/>
    <xf numFmtId="0" fontId="1" fillId="0" borderId="0"/>
    <xf numFmtId="0" fontId="11" fillId="0" borderId="0"/>
    <xf numFmtId="0" fontId="20" fillId="0" borderId="0"/>
    <xf numFmtId="0" fontId="22" fillId="0" borderId="0" applyNumberFormat="0" applyFill="0" applyBorder="0" applyAlignment="0" applyProtection="0">
      <alignment vertical="top"/>
      <protection locked="0"/>
    </xf>
  </cellStyleXfs>
  <cellXfs count="117">
    <xf numFmtId="0" fontId="0" fillId="0" borderId="0" xfId="0"/>
    <xf numFmtId="0" fontId="2" fillId="2" borderId="1" xfId="1" applyFont="1" applyFill="1" applyBorder="1" applyProtection="1"/>
    <xf numFmtId="0" fontId="1" fillId="2" borderId="1" xfId="1" applyFont="1" applyFill="1" applyBorder="1" applyProtection="1"/>
    <xf numFmtId="0" fontId="3" fillId="2" borderId="1" xfId="1" applyFont="1" applyFill="1" applyBorder="1" applyAlignment="1" applyProtection="1">
      <alignment horizontal="right"/>
    </xf>
    <xf numFmtId="0" fontId="1" fillId="2" borderId="0" xfId="1" applyFont="1" applyFill="1" applyProtection="1"/>
    <xf numFmtId="0" fontId="4" fillId="2" borderId="0" xfId="1" applyFont="1" applyFill="1" applyProtection="1"/>
    <xf numFmtId="0" fontId="5" fillId="2" borderId="0" xfId="1" applyFont="1" applyFill="1" applyBorder="1" applyProtection="1"/>
    <xf numFmtId="0" fontId="1" fillId="2" borderId="0" xfId="1" applyFont="1" applyFill="1" applyBorder="1" applyProtection="1"/>
    <xf numFmtId="0" fontId="3" fillId="2" borderId="0" xfId="1" applyFont="1" applyFill="1" applyBorder="1" applyAlignment="1" applyProtection="1">
      <alignment horizontal="right"/>
    </xf>
    <xf numFmtId="0" fontId="12" fillId="2" borderId="0" xfId="1" applyFont="1" applyFill="1" applyAlignment="1" applyProtection="1">
      <alignment vertical="top"/>
    </xf>
    <xf numFmtId="0" fontId="1" fillId="2" borderId="2" xfId="1" applyFont="1" applyFill="1" applyBorder="1" applyAlignment="1" applyProtection="1">
      <alignment horizontal="center"/>
    </xf>
    <xf numFmtId="0" fontId="1" fillId="2" borderId="3" xfId="1" applyFont="1" applyFill="1" applyBorder="1" applyAlignment="1" applyProtection="1">
      <alignment horizontal="left"/>
    </xf>
    <xf numFmtId="0" fontId="13" fillId="2" borderId="4" xfId="1" applyFont="1" applyFill="1" applyBorder="1" applyAlignment="1" applyProtection="1">
      <alignment horizontal="center"/>
      <protection locked="0"/>
    </xf>
    <xf numFmtId="0" fontId="1" fillId="2" borderId="5" xfId="1" applyFont="1" applyFill="1" applyBorder="1" applyAlignment="1" applyProtection="1">
      <alignment horizontal="left"/>
    </xf>
    <xf numFmtId="0" fontId="4" fillId="2" borderId="0" xfId="1" applyFont="1" applyFill="1" applyAlignment="1" applyProtection="1">
      <alignment horizontal="right"/>
    </xf>
    <xf numFmtId="0" fontId="1" fillId="2" borderId="6" xfId="1" applyFont="1" applyFill="1" applyBorder="1" applyAlignment="1" applyProtection="1">
      <alignment horizontal="center"/>
    </xf>
    <xf numFmtId="0" fontId="1" fillId="2" borderId="7" xfId="1" applyFont="1" applyFill="1" applyBorder="1" applyAlignment="1" applyProtection="1">
      <alignment horizontal="left"/>
    </xf>
    <xf numFmtId="0" fontId="1" fillId="2" borderId="9" xfId="1" applyFont="1" applyFill="1" applyBorder="1" applyAlignment="1" applyProtection="1">
      <alignment horizontal="center"/>
    </xf>
    <xf numFmtId="0" fontId="1" fillId="2" borderId="10" xfId="1" applyFont="1" applyFill="1" applyBorder="1" applyAlignment="1" applyProtection="1">
      <alignment horizontal="left"/>
    </xf>
    <xf numFmtId="0" fontId="1" fillId="2" borderId="12" xfId="1" applyFont="1" applyFill="1" applyBorder="1" applyAlignment="1" applyProtection="1">
      <alignment horizontal="center"/>
    </xf>
    <xf numFmtId="0" fontId="1" fillId="0" borderId="13" xfId="1" applyBorder="1" applyAlignment="1" applyProtection="1">
      <alignment horizontal="center"/>
      <protection locked="0"/>
    </xf>
    <xf numFmtId="0" fontId="1" fillId="2" borderId="13" xfId="1" applyFont="1" applyFill="1" applyBorder="1" applyAlignment="1" applyProtection="1">
      <alignment horizontal="center"/>
    </xf>
    <xf numFmtId="0" fontId="1" fillId="0" borderId="2" xfId="1" applyBorder="1" applyAlignment="1" applyProtection="1">
      <alignment horizontal="center"/>
      <protection locked="0"/>
    </xf>
    <xf numFmtId="0" fontId="14" fillId="2" borderId="0" xfId="1" applyFont="1" applyFill="1" applyAlignment="1" applyProtection="1">
      <alignment horizontal="left"/>
    </xf>
    <xf numFmtId="0" fontId="1" fillId="2" borderId="0" xfId="1" applyFont="1" applyFill="1" applyBorder="1" applyAlignment="1" applyProtection="1">
      <alignment horizontal="left"/>
    </xf>
    <xf numFmtId="0" fontId="1" fillId="2" borderId="0" xfId="1" applyFont="1" applyFill="1" applyBorder="1" applyAlignment="1" applyProtection="1">
      <alignment horizontal="center"/>
    </xf>
    <xf numFmtId="0" fontId="1" fillId="2" borderId="0" xfId="1" applyFont="1" applyFill="1" applyAlignment="1" applyProtection="1">
      <alignment horizontal="right"/>
    </xf>
    <xf numFmtId="0" fontId="1" fillId="2" borderId="0" xfId="1" applyFont="1" applyFill="1" applyAlignment="1" applyProtection="1">
      <alignment horizontal="center"/>
    </xf>
    <xf numFmtId="0" fontId="4" fillId="2" borderId="0" xfId="1" applyFont="1" applyFill="1" applyBorder="1" applyAlignment="1" applyProtection="1">
      <alignment horizontal="left" vertical="top"/>
    </xf>
    <xf numFmtId="0" fontId="8" fillId="2" borderId="0" xfId="1" applyFont="1" applyFill="1" applyAlignment="1" applyProtection="1">
      <alignment horizontal="right"/>
    </xf>
    <xf numFmtId="0" fontId="4" fillId="2" borderId="16" xfId="1" applyFont="1" applyFill="1" applyBorder="1" applyAlignment="1" applyProtection="1">
      <alignment horizontal="right"/>
    </xf>
    <xf numFmtId="0" fontId="4" fillId="2" borderId="17" xfId="1" applyFont="1" applyFill="1" applyBorder="1" applyProtection="1"/>
    <xf numFmtId="0" fontId="15" fillId="2" borderId="0" xfId="1" applyFont="1" applyFill="1" applyProtection="1"/>
    <xf numFmtId="0" fontId="16" fillId="2" borderId="0" xfId="1" applyFont="1" applyFill="1" applyAlignment="1" applyProtection="1">
      <alignment horizontal="right"/>
    </xf>
    <xf numFmtId="0" fontId="1" fillId="2" borderId="0" xfId="1" applyFont="1" applyFill="1" applyAlignment="1" applyProtection="1">
      <alignment horizontal="left"/>
    </xf>
    <xf numFmtId="0" fontId="4" fillId="2" borderId="0" xfId="1" applyFont="1" applyFill="1" applyAlignment="1" applyProtection="1">
      <alignment horizontal="left"/>
    </xf>
    <xf numFmtId="0" fontId="1" fillId="2" borderId="17" xfId="1" applyFont="1" applyFill="1" applyBorder="1" applyProtection="1"/>
    <xf numFmtId="0" fontId="1" fillId="2" borderId="0" xfId="1" applyFont="1" applyFill="1" applyAlignment="1" applyProtection="1">
      <alignment horizontal="centerContinuous"/>
    </xf>
    <xf numFmtId="0" fontId="4" fillId="2" borderId="18" xfId="1" applyFont="1" applyFill="1" applyBorder="1" applyAlignment="1" applyProtection="1">
      <alignment horizontal="left"/>
    </xf>
    <xf numFmtId="0" fontId="4" fillId="2" borderId="17" xfId="1" applyFont="1" applyFill="1" applyBorder="1" applyAlignment="1" applyProtection="1">
      <alignment horizontal="right"/>
    </xf>
    <xf numFmtId="0" fontId="4" fillId="2" borderId="18" xfId="1" applyFont="1" applyFill="1" applyBorder="1" applyAlignment="1" applyProtection="1">
      <alignment horizontal="right"/>
    </xf>
    <xf numFmtId="0" fontId="17" fillId="2" borderId="0" xfId="1" applyFont="1" applyFill="1" applyAlignment="1" applyProtection="1">
      <alignment horizontal="right"/>
    </xf>
    <xf numFmtId="0" fontId="4" fillId="2" borderId="18" xfId="1" applyFont="1" applyFill="1" applyBorder="1" applyProtection="1"/>
    <xf numFmtId="0" fontId="4" fillId="2" borderId="1" xfId="1" applyFont="1" applyFill="1" applyBorder="1" applyProtection="1"/>
    <xf numFmtId="0" fontId="4" fillId="2" borderId="19" xfId="1" applyFont="1" applyFill="1" applyBorder="1" applyAlignment="1" applyProtection="1">
      <alignment horizontal="right"/>
    </xf>
    <xf numFmtId="0" fontId="4" fillId="2" borderId="1" xfId="1" applyFont="1" applyFill="1" applyBorder="1" applyAlignment="1" applyProtection="1">
      <alignment horizontal="right"/>
    </xf>
    <xf numFmtId="0" fontId="4" fillId="2" borderId="20" xfId="1" applyFont="1" applyFill="1" applyBorder="1" applyAlignment="1" applyProtection="1">
      <alignment horizontal="right"/>
    </xf>
    <xf numFmtId="0" fontId="4" fillId="2" borderId="21" xfId="1" applyFont="1" applyFill="1" applyBorder="1" applyProtection="1"/>
    <xf numFmtId="0" fontId="4" fillId="2" borderId="22" xfId="1" applyFont="1" applyFill="1" applyBorder="1" applyAlignment="1" applyProtection="1">
      <alignment horizontal="left"/>
    </xf>
    <xf numFmtId="0" fontId="4" fillId="2" borderId="22" xfId="1" applyFont="1" applyFill="1" applyBorder="1" applyProtection="1"/>
    <xf numFmtId="0" fontId="1" fillId="2" borderId="0" xfId="1" applyFill="1" applyProtection="1"/>
    <xf numFmtId="0" fontId="2" fillId="2" borderId="0" xfId="1" applyFont="1" applyFill="1" applyBorder="1" applyProtection="1"/>
    <xf numFmtId="0" fontId="1" fillId="2" borderId="0" xfId="1" applyFill="1" applyBorder="1" applyProtection="1"/>
    <xf numFmtId="0" fontId="18" fillId="2" borderId="23" xfId="1" applyFont="1" applyFill="1" applyBorder="1" applyAlignment="1" applyProtection="1">
      <alignment horizontal="center"/>
    </xf>
    <xf numFmtId="0" fontId="13" fillId="2" borderId="24" xfId="1" applyFont="1" applyFill="1" applyBorder="1" applyAlignment="1" applyProtection="1">
      <alignment horizontal="center"/>
      <protection locked="0"/>
    </xf>
    <xf numFmtId="0" fontId="4" fillId="2" borderId="0" xfId="1" applyFont="1" applyFill="1" applyAlignment="1" applyProtection="1">
      <alignment horizontal="right" vertical="center"/>
    </xf>
    <xf numFmtId="0" fontId="2" fillId="0" borderId="0" xfId="3" applyFont="1" applyProtection="1"/>
    <xf numFmtId="0" fontId="20" fillId="0" borderId="0" xfId="3" applyProtection="1"/>
    <xf numFmtId="0" fontId="19" fillId="0" borderId="0" xfId="3" applyFont="1" applyAlignment="1" applyProtection="1">
      <alignment vertical="top"/>
    </xf>
    <xf numFmtId="0" fontId="19" fillId="0" borderId="0" xfId="3" applyFont="1" applyProtection="1"/>
    <xf numFmtId="0" fontId="1" fillId="2" borderId="6" xfId="3" applyFont="1" applyFill="1" applyBorder="1" applyAlignment="1" applyProtection="1">
      <alignment horizontal="center"/>
    </xf>
    <xf numFmtId="0" fontId="1" fillId="2" borderId="9" xfId="3" applyFont="1" applyFill="1" applyBorder="1" applyAlignment="1" applyProtection="1">
      <alignment horizontal="center"/>
    </xf>
    <xf numFmtId="0" fontId="1" fillId="2" borderId="12" xfId="3" applyFont="1" applyFill="1" applyBorder="1" applyAlignment="1" applyProtection="1">
      <alignment horizontal="center"/>
    </xf>
    <xf numFmtId="0" fontId="1" fillId="2" borderId="13" xfId="3" applyFont="1" applyFill="1" applyBorder="1" applyAlignment="1" applyProtection="1">
      <alignment horizontal="center"/>
    </xf>
    <xf numFmtId="0" fontId="1" fillId="2" borderId="2" xfId="3" applyFont="1" applyFill="1" applyBorder="1" applyAlignment="1" applyProtection="1">
      <alignment horizontal="center"/>
    </xf>
    <xf numFmtId="0" fontId="21" fillId="0" borderId="0" xfId="3" applyFont="1" applyProtection="1"/>
    <xf numFmtId="0" fontId="1" fillId="0" borderId="0" xfId="3" applyFont="1" applyProtection="1"/>
    <xf numFmtId="164" fontId="2" fillId="0" borderId="0" xfId="3" applyNumberFormat="1" applyFont="1" applyProtection="1"/>
    <xf numFmtId="0" fontId="2" fillId="0" borderId="0" xfId="3" applyFont="1" applyAlignment="1" applyProtection="1">
      <alignment horizontal="right"/>
    </xf>
    <xf numFmtId="0" fontId="0" fillId="3" borderId="0" xfId="0" applyFill="1"/>
    <xf numFmtId="0" fontId="23" fillId="2" borderId="0" xfId="1" applyFont="1" applyFill="1" applyAlignment="1" applyProtection="1">
      <alignment horizontal="right" vertical="center"/>
    </xf>
    <xf numFmtId="0" fontId="24" fillId="2" borderId="28" xfId="1" applyFont="1" applyFill="1" applyBorder="1" applyAlignment="1" applyProtection="1">
      <alignment horizontal="left"/>
    </xf>
    <xf numFmtId="0" fontId="25" fillId="2" borderId="0" xfId="1" applyFont="1" applyFill="1" applyProtection="1"/>
    <xf numFmtId="0" fontId="26" fillId="2" borderId="0" xfId="1" applyFont="1" applyFill="1" applyBorder="1" applyAlignment="1" applyProtection="1">
      <alignment vertical="top"/>
    </xf>
    <xf numFmtId="0" fontId="1" fillId="2" borderId="11" xfId="1" applyFont="1" applyFill="1" applyBorder="1" applyAlignment="1" applyProtection="1">
      <alignment horizontal="center"/>
    </xf>
    <xf numFmtId="0" fontId="1" fillId="2" borderId="31" xfId="1" applyFont="1" applyFill="1" applyBorder="1" applyAlignment="1" applyProtection="1">
      <alignment horizontal="center"/>
    </xf>
    <xf numFmtId="0" fontId="1" fillId="2" borderId="31" xfId="1" applyFont="1" applyFill="1" applyBorder="1" applyAlignment="1" applyProtection="1">
      <alignment horizontal="left"/>
    </xf>
    <xf numFmtId="0" fontId="26" fillId="2" borderId="0" xfId="1" applyFont="1" applyFill="1" applyBorder="1" applyAlignment="1" applyProtection="1"/>
    <xf numFmtId="0" fontId="1" fillId="2" borderId="8" xfId="1" applyFont="1" applyFill="1" applyBorder="1" applyAlignment="1" applyProtection="1">
      <alignment horizontal="center"/>
    </xf>
    <xf numFmtId="0" fontId="1" fillId="2" borderId="32" xfId="1" applyFont="1" applyFill="1" applyBorder="1" applyAlignment="1" applyProtection="1">
      <alignment horizontal="center"/>
    </xf>
    <xf numFmtId="0" fontId="1" fillId="2" borderId="32" xfId="1" applyFont="1" applyFill="1" applyBorder="1" applyAlignment="1" applyProtection="1">
      <alignment horizontal="left"/>
    </xf>
    <xf numFmtId="0" fontId="24" fillId="2" borderId="0" xfId="1" applyFont="1" applyFill="1" applyBorder="1" applyAlignment="1" applyProtection="1"/>
    <xf numFmtId="0" fontId="4" fillId="2" borderId="33" xfId="1" applyFont="1" applyFill="1" applyBorder="1" applyProtection="1"/>
    <xf numFmtId="46" fontId="1" fillId="2" borderId="0" xfId="1" quotePrefix="1" applyNumberFormat="1" applyFont="1" applyFill="1" applyProtection="1"/>
    <xf numFmtId="0" fontId="4" fillId="2" borderId="34" xfId="1" applyFont="1" applyFill="1" applyBorder="1" applyProtection="1"/>
    <xf numFmtId="0" fontId="4" fillId="2" borderId="35" xfId="1" applyFont="1" applyFill="1" applyBorder="1" applyProtection="1"/>
    <xf numFmtId="0" fontId="1" fillId="2" borderId="36" xfId="1" applyFont="1" applyFill="1" applyBorder="1" applyProtection="1"/>
    <xf numFmtId="0" fontId="1" fillId="2" borderId="38" xfId="1" applyFont="1" applyFill="1" applyBorder="1" applyProtection="1"/>
    <xf numFmtId="0" fontId="1" fillId="3" borderId="37" xfId="1" applyFont="1" applyFill="1" applyBorder="1" applyProtection="1"/>
    <xf numFmtId="0" fontId="1" fillId="3" borderId="39" xfId="1" applyFont="1" applyFill="1" applyBorder="1" applyProtection="1"/>
    <xf numFmtId="0" fontId="30" fillId="2" borderId="0" xfId="1" applyFont="1" applyFill="1" applyProtection="1"/>
    <xf numFmtId="0" fontId="31" fillId="2" borderId="0" xfId="1" applyFont="1" applyFill="1" applyProtection="1"/>
    <xf numFmtId="0" fontId="30" fillId="2" borderId="0" xfId="1" applyFont="1" applyFill="1" applyAlignment="1" applyProtection="1">
      <alignment horizontal="right"/>
    </xf>
    <xf numFmtId="0" fontId="32" fillId="2" borderId="0" xfId="1" applyFont="1" applyFill="1" applyProtection="1"/>
    <xf numFmtId="0" fontId="33" fillId="2" borderId="0" xfId="1" applyFont="1" applyFill="1" applyProtection="1"/>
    <xf numFmtId="0" fontId="33" fillId="2" borderId="0" xfId="1" applyFont="1" applyFill="1" applyAlignment="1" applyProtection="1">
      <alignment horizontal="right"/>
    </xf>
    <xf numFmtId="0" fontId="1" fillId="2" borderId="10" xfId="1" applyFont="1" applyFill="1" applyBorder="1" applyAlignment="1" applyProtection="1">
      <alignment horizontal="center"/>
      <protection locked="0"/>
    </xf>
    <xf numFmtId="0" fontId="1" fillId="2" borderId="27" xfId="1" applyFont="1" applyFill="1" applyBorder="1" applyAlignment="1" applyProtection="1">
      <alignment horizontal="left"/>
      <protection locked="0"/>
    </xf>
    <xf numFmtId="0" fontId="1" fillId="2" borderId="30" xfId="1" applyFont="1" applyFill="1" applyBorder="1" applyAlignment="1" applyProtection="1">
      <alignment horizontal="left"/>
      <protection locked="0"/>
    </xf>
    <xf numFmtId="0" fontId="0" fillId="0" borderId="30" xfId="0" applyBorder="1" applyAlignment="1" applyProtection="1">
      <protection locked="0"/>
    </xf>
    <xf numFmtId="0" fontId="0" fillId="0" borderId="14" xfId="0" applyBorder="1" applyAlignment="1" applyProtection="1">
      <protection locked="0"/>
    </xf>
    <xf numFmtId="0" fontId="1" fillId="2" borderId="26" xfId="1" applyFont="1" applyFill="1" applyBorder="1" applyAlignment="1" applyProtection="1">
      <alignment horizontal="left"/>
      <protection locked="0"/>
    </xf>
    <xf numFmtId="0" fontId="1" fillId="2" borderId="22" xfId="1" applyFont="1" applyFill="1" applyBorder="1" applyAlignment="1" applyProtection="1">
      <alignment horizontal="left"/>
      <protection locked="0"/>
    </xf>
    <xf numFmtId="0" fontId="0" fillId="0" borderId="22" xfId="0" applyBorder="1" applyAlignment="1" applyProtection="1">
      <protection locked="0"/>
    </xf>
    <xf numFmtId="0" fontId="0" fillId="0" borderId="15" xfId="0" applyBorder="1" applyAlignment="1" applyProtection="1">
      <protection locked="0"/>
    </xf>
    <xf numFmtId="0" fontId="1" fillId="2" borderId="25" xfId="1" applyFont="1" applyFill="1" applyBorder="1" applyAlignment="1" applyProtection="1">
      <alignment horizontal="left"/>
      <protection locked="0"/>
    </xf>
    <xf numFmtId="0" fontId="1" fillId="2" borderId="3" xfId="1" applyFont="1" applyFill="1" applyBorder="1" applyAlignment="1" applyProtection="1">
      <alignment horizontal="left"/>
      <protection locked="0"/>
    </xf>
    <xf numFmtId="0" fontId="1" fillId="2" borderId="29" xfId="1" applyFont="1" applyFill="1" applyBorder="1" applyAlignment="1" applyProtection="1">
      <alignment horizontal="left"/>
      <protection locked="0"/>
    </xf>
    <xf numFmtId="0" fontId="0" fillId="0" borderId="29" xfId="0" applyBorder="1" applyAlignment="1" applyProtection="1">
      <protection locked="0"/>
    </xf>
    <xf numFmtId="0" fontId="0" fillId="0" borderId="5" xfId="0" applyBorder="1" applyAlignment="1" applyProtection="1">
      <protection locked="0"/>
    </xf>
    <xf numFmtId="0" fontId="1" fillId="3" borderId="0" xfId="1" applyFill="1" applyProtection="1">
      <protection hidden="1"/>
    </xf>
    <xf numFmtId="0" fontId="34" fillId="3" borderId="0" xfId="1" applyFont="1" applyFill="1" applyProtection="1">
      <protection hidden="1"/>
    </xf>
    <xf numFmtId="0" fontId="35" fillId="3" borderId="0" xfId="4" applyFont="1" applyFill="1" applyAlignment="1" applyProtection="1">
      <protection hidden="1"/>
    </xf>
    <xf numFmtId="0" fontId="36" fillId="3" borderId="0" xfId="1" applyFont="1" applyFill="1" applyAlignment="1" applyProtection="1">
      <alignment horizontal="left"/>
      <protection hidden="1"/>
    </xf>
    <xf numFmtId="0" fontId="37" fillId="3" borderId="0" xfId="1" applyFont="1" applyFill="1" applyAlignment="1" applyProtection="1">
      <alignment horizontal="left" wrapText="1"/>
      <protection hidden="1"/>
    </xf>
    <xf numFmtId="0" fontId="37" fillId="3" borderId="0" xfId="1" applyFont="1" applyFill="1" applyAlignment="1" applyProtection="1">
      <alignment horizontal="left"/>
      <protection hidden="1"/>
    </xf>
    <xf numFmtId="0" fontId="1" fillId="3" borderId="0" xfId="1" applyFill="1" applyAlignment="1" applyProtection="1">
      <alignment horizontal="left"/>
      <protection hidden="1"/>
    </xf>
  </cellXfs>
  <cellStyles count="5">
    <cellStyle name="Link 2" xfId="4"/>
    <cellStyle name="Standard" xfId="0" builtinId="0"/>
    <cellStyle name="Standard 2" xfId="1"/>
    <cellStyle name="Standard 2 2" xfId="2"/>
    <cellStyle name="Standard 3" xfId="3"/>
  </cellStyles>
  <dxfs count="6">
    <dxf>
      <fill>
        <patternFill>
          <bgColor rgb="FFFFFF00"/>
        </patternFill>
      </fill>
    </dxf>
    <dxf>
      <font>
        <b val="0"/>
        <i val="0"/>
        <color rgb="FFFF0000"/>
      </font>
    </dxf>
    <dxf>
      <fill>
        <patternFill>
          <bgColor rgb="FFFFFF00"/>
        </patternFill>
      </fill>
    </dxf>
    <dxf>
      <fill>
        <patternFill>
          <bgColor rgb="FFFFFF00"/>
        </patternFill>
      </fill>
    </dxf>
    <dxf>
      <font>
        <strike/>
        <condense val="0"/>
        <extend val="0"/>
        <color indexed="10"/>
      </font>
      <fill>
        <patternFill>
          <bgColor indexed="43"/>
        </patternFill>
      </fill>
      <border>
        <left style="thin">
          <color indexed="64"/>
        </left>
        <right style="thin">
          <color indexed="64"/>
        </right>
        <top style="thin">
          <color indexed="64"/>
        </top>
        <bottom style="thin">
          <color indexed="64"/>
        </bottom>
      </border>
    </dxf>
    <dxf>
      <font>
        <condense val="0"/>
        <extend val="0"/>
        <color indexed="9"/>
      </font>
      <fill>
        <patternFill patternType="none">
          <bgColor indexed="65"/>
        </patternFill>
      </fill>
    </dxf>
  </dxfs>
  <tableStyles count="0" defaultTableStyle="TableStyleMedium2" defaultPivotStyle="PivotStyleLight16"/>
  <colors>
    <mruColors>
      <color rgb="FFFF00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Regression</c:v>
          </c:tx>
          <c:spPr>
            <a:ln w="28575">
              <a:noFill/>
            </a:ln>
          </c:spPr>
          <c:marker>
            <c:symbol val="circle"/>
            <c:size val="4"/>
          </c:marker>
          <c:dPt>
            <c:idx val="0"/>
            <c:marker>
              <c:spPr>
                <a:solidFill>
                  <a:schemeClr val="accent1"/>
                </a:solidFill>
              </c:spPr>
            </c:marker>
            <c:bubble3D val="0"/>
            <c:extLst>
              <c:ext xmlns:c16="http://schemas.microsoft.com/office/drawing/2014/chart" uri="{C3380CC4-5D6E-409C-BE32-E72D297353CC}">
                <c16:uniqueId val="{00000001-E1A9-40DD-B70D-973D6D5269C5}"/>
              </c:ext>
            </c:extLst>
          </c:dPt>
          <c:trendline>
            <c:trendlineType val="linear"/>
            <c:dispRSqr val="0"/>
            <c:dispEq val="0"/>
          </c:trendline>
          <c:xVal>
            <c:numRef>
              <c:f>Standardaddition!$L$29:$L$45</c:f>
              <c:numCache>
                <c:formatCode>General</c:formatCode>
                <c:ptCount val="17"/>
                <c:pt idx="0">
                  <c:v>0</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0</c:v>
                </c:pt>
              </c:numCache>
            </c:numRef>
          </c:xVal>
          <c:yVal>
            <c:numRef>
              <c:f>Standardaddition!$M$29:$M$45</c:f>
              <c:numCache>
                <c:formatCode>General</c:formatCode>
                <c:ptCount val="17"/>
                <c:pt idx="0">
                  <c:v>0</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0</c:v>
                </c:pt>
              </c:numCache>
            </c:numRef>
          </c:yVal>
          <c:smooth val="0"/>
          <c:extLst>
            <c:ext xmlns:c16="http://schemas.microsoft.com/office/drawing/2014/chart" uri="{C3380CC4-5D6E-409C-BE32-E72D297353CC}">
              <c16:uniqueId val="{00000003-E1A9-40DD-B70D-973D6D5269C5}"/>
            </c:ext>
          </c:extLst>
        </c:ser>
        <c:ser>
          <c:idx val="1"/>
          <c:order val="1"/>
          <c:tx>
            <c:v>Konz. + VB</c:v>
          </c:tx>
          <c:spPr>
            <a:ln w="9525">
              <a:solidFill>
                <a:srgbClr val="FF0000"/>
              </a:solidFill>
              <a:prstDash val="dash"/>
            </a:ln>
          </c:spPr>
          <c:marker>
            <c:symbol val="none"/>
          </c:marker>
          <c:xVal>
            <c:numRef>
              <c:f>Standardaddition!$AA$5:$AA$111</c:f>
              <c:numCache>
                <c:formatCode>General</c:formatCode>
                <c:ptCount val="1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numCache>
            </c:numRef>
          </c:xVal>
          <c:yVal>
            <c:numRef>
              <c:f>Standardaddition!$W$5:$W$111</c:f>
              <c:numCache>
                <c:formatCode>General</c:formatCode>
                <c:ptCount val="1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numCache>
            </c:numRef>
          </c:yVal>
          <c:smooth val="1"/>
          <c:extLst>
            <c:ext xmlns:c16="http://schemas.microsoft.com/office/drawing/2014/chart" uri="{C3380CC4-5D6E-409C-BE32-E72D297353CC}">
              <c16:uniqueId val="{00000004-E1A9-40DD-B70D-973D6D5269C5}"/>
            </c:ext>
          </c:extLst>
        </c:ser>
        <c:ser>
          <c:idx val="2"/>
          <c:order val="2"/>
          <c:tx>
            <c:v>Konz. - VB</c:v>
          </c:tx>
          <c:spPr>
            <a:ln w="9525">
              <a:solidFill>
                <a:srgbClr val="FF0000"/>
              </a:solidFill>
              <a:prstDash val="dash"/>
            </a:ln>
          </c:spPr>
          <c:marker>
            <c:symbol val="none"/>
          </c:marker>
          <c:xVal>
            <c:numRef>
              <c:f>Standardaddition!$Z$5:$Z$111</c:f>
              <c:numCache>
                <c:formatCode>General</c:formatCode>
                <c:ptCount val="1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numCache>
            </c:numRef>
          </c:xVal>
          <c:yVal>
            <c:numRef>
              <c:f>Standardaddition!$W$5:$W$111</c:f>
              <c:numCache>
                <c:formatCode>General</c:formatCode>
                <c:ptCount val="1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numCache>
            </c:numRef>
          </c:yVal>
          <c:smooth val="1"/>
          <c:extLst>
            <c:ext xmlns:c16="http://schemas.microsoft.com/office/drawing/2014/chart" uri="{C3380CC4-5D6E-409C-BE32-E72D297353CC}">
              <c16:uniqueId val="{00000005-E1A9-40DD-B70D-973D6D5269C5}"/>
            </c:ext>
          </c:extLst>
        </c:ser>
        <c:ser>
          <c:idx val="3"/>
          <c:order val="3"/>
          <c:tx>
            <c:v>Ergebnis+VB</c:v>
          </c:tx>
          <c:spPr>
            <a:ln w="19050">
              <a:noFill/>
            </a:ln>
          </c:spPr>
          <c:marker>
            <c:symbol val="star"/>
            <c:size val="8"/>
            <c:spPr>
              <a:noFill/>
              <a:ln w="12700">
                <a:noFill/>
              </a:ln>
            </c:spPr>
          </c:marker>
          <c:errBars>
            <c:errDir val="x"/>
            <c:errBarType val="both"/>
            <c:errValType val="stdErr"/>
            <c:noEndCap val="0"/>
            <c:spPr>
              <a:ln w="3175">
                <a:solidFill>
                  <a:srgbClr val="000000"/>
                </a:solidFill>
                <a:prstDash val="solid"/>
              </a:ln>
            </c:spPr>
          </c:errBars>
          <c:errBars>
            <c:errDir val="y"/>
            <c:errBarType val="minus"/>
            <c:errValType val="percentage"/>
            <c:noEndCap val="1"/>
            <c:val val="0"/>
            <c:spPr>
              <a:ln w="3175">
                <a:solidFill>
                  <a:srgbClr val="993300"/>
                </a:solidFill>
                <a:prstDash val="lgDash"/>
              </a:ln>
            </c:spPr>
          </c:errBars>
          <c:xVal>
            <c:numRef>
              <c:f>Standardaddition!$M$11</c:f>
              <c:numCache>
                <c:formatCode>General</c:formatCode>
                <c:ptCount val="1"/>
                <c:pt idx="0">
                  <c:v>0</c:v>
                </c:pt>
              </c:numCache>
            </c:numRef>
          </c:xVal>
          <c:yVal>
            <c:numRef>
              <c:f>Standardaddition!$M$9</c:f>
              <c:numCache>
                <c:formatCode>General</c:formatCode>
                <c:ptCount val="1"/>
                <c:pt idx="0">
                  <c:v>0</c:v>
                </c:pt>
              </c:numCache>
            </c:numRef>
          </c:yVal>
          <c:smooth val="0"/>
          <c:extLst>
            <c:ext xmlns:c16="http://schemas.microsoft.com/office/drawing/2014/chart" uri="{C3380CC4-5D6E-409C-BE32-E72D297353CC}">
              <c16:uniqueId val="{00000006-E1A9-40DD-B70D-973D6D5269C5}"/>
            </c:ext>
          </c:extLst>
        </c:ser>
        <c:ser>
          <c:idx val="4"/>
          <c:order val="4"/>
          <c:tx>
            <c:v>Ergebnis-VB</c:v>
          </c:tx>
          <c:spPr>
            <a:ln w="19050">
              <a:noFill/>
            </a:ln>
          </c:spPr>
          <c:marker>
            <c:symbol val="none"/>
          </c:marker>
          <c:errBars>
            <c:errDir val="x"/>
            <c:errBarType val="both"/>
            <c:errValType val="stdErr"/>
            <c:noEndCap val="0"/>
            <c:spPr>
              <a:ln w="3175">
                <a:solidFill>
                  <a:srgbClr val="000000"/>
                </a:solidFill>
                <a:prstDash val="solid"/>
              </a:ln>
            </c:spPr>
          </c:errBars>
          <c:errBars>
            <c:errDir val="y"/>
            <c:errBarType val="minus"/>
            <c:errValType val="percentage"/>
            <c:noEndCap val="0"/>
            <c:val val="0"/>
            <c:spPr>
              <a:ln w="3175">
                <a:noFill/>
                <a:prstDash val="lgDash"/>
              </a:ln>
            </c:spPr>
          </c:errBars>
          <c:xVal>
            <c:numRef>
              <c:f>Standardaddition!$M$12</c:f>
              <c:numCache>
                <c:formatCode>General</c:formatCode>
                <c:ptCount val="1"/>
                <c:pt idx="0">
                  <c:v>0</c:v>
                </c:pt>
              </c:numCache>
            </c:numRef>
          </c:xVal>
          <c:yVal>
            <c:numRef>
              <c:f>Standardaddition!$M$9</c:f>
              <c:numCache>
                <c:formatCode>General</c:formatCode>
                <c:ptCount val="1"/>
                <c:pt idx="0">
                  <c:v>0</c:v>
                </c:pt>
              </c:numCache>
            </c:numRef>
          </c:yVal>
          <c:smooth val="0"/>
          <c:extLst>
            <c:ext xmlns:c16="http://schemas.microsoft.com/office/drawing/2014/chart" uri="{C3380CC4-5D6E-409C-BE32-E72D297353CC}">
              <c16:uniqueId val="{00000007-E1A9-40DD-B70D-973D6D5269C5}"/>
            </c:ext>
          </c:extLst>
        </c:ser>
        <c:ser>
          <c:idx val="5"/>
          <c:order val="5"/>
          <c:tx>
            <c:v>Ergebnis</c:v>
          </c:tx>
          <c:spPr>
            <a:ln w="19050">
              <a:noFill/>
            </a:ln>
          </c:spPr>
          <c:marker>
            <c:symbol val="square"/>
            <c:size val="6"/>
            <c:spPr>
              <a:solidFill>
                <a:srgbClr val="00B050"/>
              </a:solidFill>
              <a:ln>
                <a:noFill/>
              </a:ln>
            </c:spPr>
          </c:marker>
          <c:errBars>
            <c:errDir val="x"/>
            <c:errBarType val="both"/>
            <c:errValType val="cust"/>
            <c:noEndCap val="0"/>
            <c:plus>
              <c:numRef>
                <c:f>Standardaddition!$M$10</c:f>
                <c:numCache>
                  <c:formatCode>General</c:formatCode>
                  <c:ptCount val="1"/>
                  <c:pt idx="0">
                    <c:v>0</c:v>
                  </c:pt>
                </c:numCache>
              </c:numRef>
            </c:plus>
            <c:minus>
              <c:numRef>
                <c:f>Standardaddition!$M$10</c:f>
                <c:numCache>
                  <c:formatCode>General</c:formatCode>
                  <c:ptCount val="1"/>
                  <c:pt idx="0">
                    <c:v>0</c:v>
                  </c:pt>
                </c:numCache>
              </c:numRef>
            </c:minus>
            <c:spPr>
              <a:ln w="12700">
                <a:solidFill>
                  <a:srgbClr val="FF0000"/>
                </a:solidFill>
                <a:prstDash val="solid"/>
              </a:ln>
            </c:spPr>
          </c:errBars>
          <c:errBars>
            <c:errDir val="y"/>
            <c:errBarType val="minus"/>
            <c:errValType val="percentage"/>
            <c:noEndCap val="0"/>
            <c:val val="100"/>
            <c:spPr>
              <a:ln w="3175">
                <a:solidFill>
                  <a:srgbClr val="00B050"/>
                </a:solidFill>
                <a:prstDash val="dash"/>
              </a:ln>
            </c:spPr>
          </c:errBars>
          <c:xVal>
            <c:numRef>
              <c:f>Standardaddition!$M$8</c:f>
              <c:numCache>
                <c:formatCode>General</c:formatCode>
                <c:ptCount val="1"/>
                <c:pt idx="0">
                  <c:v>0</c:v>
                </c:pt>
              </c:numCache>
            </c:numRef>
          </c:xVal>
          <c:yVal>
            <c:numRef>
              <c:f>Standardaddition!$M$9</c:f>
              <c:numCache>
                <c:formatCode>General</c:formatCode>
                <c:ptCount val="1"/>
                <c:pt idx="0">
                  <c:v>0</c:v>
                </c:pt>
              </c:numCache>
            </c:numRef>
          </c:yVal>
          <c:smooth val="0"/>
          <c:extLst>
            <c:ext xmlns:c16="http://schemas.microsoft.com/office/drawing/2014/chart" uri="{C3380CC4-5D6E-409C-BE32-E72D297353CC}">
              <c16:uniqueId val="{00000008-E1A9-40DD-B70D-973D6D5269C5}"/>
            </c:ext>
          </c:extLst>
        </c:ser>
        <c:dLbls>
          <c:showLegendKey val="0"/>
          <c:showVal val="0"/>
          <c:showCatName val="0"/>
          <c:showSerName val="0"/>
          <c:showPercent val="0"/>
          <c:showBubbleSize val="0"/>
        </c:dLbls>
        <c:axId val="420431032"/>
        <c:axId val="420431424"/>
      </c:scatterChart>
      <c:valAx>
        <c:axId val="420431032"/>
        <c:scaling>
          <c:orientation val="minMax"/>
        </c:scaling>
        <c:delete val="0"/>
        <c:axPos val="b"/>
        <c:majorGridlines>
          <c:spPr>
            <a:ln>
              <a:prstDash val="sysDot"/>
            </a:ln>
          </c:spPr>
        </c:majorGridlines>
        <c:numFmt formatCode="General" sourceLinked="1"/>
        <c:majorTickMark val="out"/>
        <c:minorTickMark val="none"/>
        <c:tickLblPos val="nextTo"/>
        <c:spPr>
          <a:ln w="25400">
            <a:solidFill>
              <a:srgbClr val="000000"/>
            </a:solidFill>
            <a:prstDash val="solid"/>
          </a:ln>
        </c:spPr>
        <c:txPr>
          <a:bodyPr rot="0" vert="horz"/>
          <a:lstStyle/>
          <a:p>
            <a:pPr>
              <a:defRPr sz="1000" b="0" i="0" u="none" strike="noStrike" baseline="0">
                <a:solidFill>
                  <a:srgbClr val="993300"/>
                </a:solidFill>
                <a:latin typeface="Calibri"/>
                <a:ea typeface="Calibri"/>
                <a:cs typeface="Calibri"/>
              </a:defRPr>
            </a:pPr>
            <a:endParaRPr lang="de-DE"/>
          </a:p>
        </c:txPr>
        <c:crossAx val="420431424"/>
        <c:crosses val="autoZero"/>
        <c:crossBetween val="midCat"/>
      </c:valAx>
      <c:valAx>
        <c:axId val="420431424"/>
        <c:scaling>
          <c:orientation val="minMax"/>
          <c:min val="0"/>
        </c:scaling>
        <c:delete val="0"/>
        <c:axPos val="l"/>
        <c:majorGridlines>
          <c:spPr>
            <a:ln>
              <a:prstDash val="sysDot"/>
            </a:ln>
          </c:spPr>
        </c:majorGridlines>
        <c:numFmt formatCode="General" sourceLinked="0"/>
        <c:majorTickMark val="out"/>
        <c:minorTickMark val="none"/>
        <c:tickLblPos val="nextTo"/>
        <c:spPr>
          <a:ln w="25400">
            <a:solidFill>
              <a:srgbClr val="000000"/>
            </a:solidFill>
            <a:prstDash val="solid"/>
          </a:ln>
        </c:spPr>
        <c:txPr>
          <a:bodyPr rot="0" vert="horz"/>
          <a:lstStyle/>
          <a:p>
            <a:pPr>
              <a:defRPr sz="1000" b="0" i="0" u="none" strike="noStrike" baseline="0">
                <a:solidFill>
                  <a:srgbClr val="993300"/>
                </a:solidFill>
                <a:latin typeface="Calibri"/>
                <a:ea typeface="Calibri"/>
                <a:cs typeface="Calibri"/>
              </a:defRPr>
            </a:pPr>
            <a:endParaRPr lang="de-DE"/>
          </a:p>
        </c:txPr>
        <c:crossAx val="420431032"/>
        <c:crosses val="autoZero"/>
        <c:crossBetween val="midCat"/>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Regression</c:v>
          </c:tx>
          <c:spPr>
            <a:ln w="28575">
              <a:noFill/>
            </a:ln>
          </c:spPr>
          <c:marker>
            <c:symbol val="circle"/>
            <c:size val="5"/>
          </c:marker>
          <c:dPt>
            <c:idx val="0"/>
            <c:marker>
              <c:spPr>
                <a:solidFill>
                  <a:schemeClr val="accent1"/>
                </a:solidFill>
              </c:spPr>
            </c:marker>
            <c:bubble3D val="0"/>
            <c:extLst>
              <c:ext xmlns:c16="http://schemas.microsoft.com/office/drawing/2014/chart" uri="{C3380CC4-5D6E-409C-BE32-E72D297353CC}">
                <c16:uniqueId val="{00000001-DE8F-4CAF-A063-4BCF3BCEA8ED}"/>
              </c:ext>
            </c:extLst>
          </c:dPt>
          <c:trendline>
            <c:trendlineType val="linear"/>
            <c:dispRSqr val="0"/>
            <c:dispEq val="0"/>
          </c:trendline>
          <c:xVal>
            <c:numRef>
              <c:f>Standardaddition!$L$29:$L$44</c:f>
              <c:numCache>
                <c:formatCode>General</c:formatCode>
                <c:ptCount val="16"/>
                <c:pt idx="0">
                  <c:v>0</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numCache>
            </c:numRef>
          </c:xVal>
          <c:yVal>
            <c:numRef>
              <c:f>Standardaddition!$M$29:$M$44</c:f>
              <c:numCache>
                <c:formatCode>General</c:formatCode>
                <c:ptCount val="16"/>
                <c:pt idx="0">
                  <c:v>0</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numCache>
            </c:numRef>
          </c:yVal>
          <c:smooth val="0"/>
          <c:extLst>
            <c:ext xmlns:c16="http://schemas.microsoft.com/office/drawing/2014/chart" uri="{C3380CC4-5D6E-409C-BE32-E72D297353CC}">
              <c16:uniqueId val="{00000003-DE8F-4CAF-A063-4BCF3BCEA8ED}"/>
            </c:ext>
          </c:extLst>
        </c:ser>
        <c:ser>
          <c:idx val="1"/>
          <c:order val="1"/>
          <c:tx>
            <c:v>+2*Resid.</c:v>
          </c:tx>
          <c:spPr>
            <a:ln w="19050">
              <a:noFill/>
            </a:ln>
          </c:spPr>
          <c:marker>
            <c:spPr>
              <a:noFill/>
              <a:ln>
                <a:noFill/>
              </a:ln>
            </c:spPr>
          </c:marker>
          <c:trendline>
            <c:spPr>
              <a:ln>
                <a:solidFill>
                  <a:srgbClr val="FF0000"/>
                </a:solidFill>
              </a:ln>
            </c:spPr>
            <c:trendlineType val="linear"/>
            <c:dispRSqr val="0"/>
            <c:dispEq val="0"/>
          </c:trendline>
          <c:xVal>
            <c:numRef>
              <c:f>Standardaddition!$Q$28:$Q$44</c:f>
              <c:numCache>
                <c:formatCode>General</c:formatCode>
                <c:ptCount val="17"/>
                <c:pt idx="1">
                  <c:v>0</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numCache>
            </c:numRef>
          </c:xVal>
          <c:yVal>
            <c:numLit>
              <c:formatCode>General</c:formatCode>
              <c:ptCount val="1"/>
              <c:pt idx="0">
                <c:v>0</c:v>
              </c:pt>
            </c:numLit>
          </c:yVal>
          <c:smooth val="0"/>
          <c:extLst>
            <c:ext xmlns:c16="http://schemas.microsoft.com/office/drawing/2014/chart" uri="{C3380CC4-5D6E-409C-BE32-E72D297353CC}">
              <c16:uniqueId val="{00000005-DE8F-4CAF-A063-4BCF3BCEA8ED}"/>
            </c:ext>
          </c:extLst>
        </c:ser>
        <c:ser>
          <c:idx val="2"/>
          <c:order val="2"/>
          <c:tx>
            <c:v>-2*Resid.</c:v>
          </c:tx>
          <c:spPr>
            <a:ln w="19050">
              <a:noFill/>
            </a:ln>
          </c:spPr>
          <c:marker>
            <c:symbol val="none"/>
          </c:marker>
          <c:trendline>
            <c:spPr>
              <a:ln>
                <a:solidFill>
                  <a:srgbClr val="FF0000"/>
                </a:solidFill>
              </a:ln>
            </c:spPr>
            <c:trendlineType val="linear"/>
            <c:dispRSqr val="0"/>
            <c:dispEq val="0"/>
          </c:trendline>
          <c:xVal>
            <c:numRef>
              <c:f>Standardaddition!$Q$28:$Q$44</c:f>
              <c:numCache>
                <c:formatCode>General</c:formatCode>
                <c:ptCount val="17"/>
                <c:pt idx="1">
                  <c:v>0</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numCache>
            </c:numRef>
          </c:xVal>
          <c:yVal>
            <c:numLit>
              <c:formatCode>General</c:formatCode>
              <c:ptCount val="1"/>
              <c:pt idx="0">
                <c:v>0</c:v>
              </c:pt>
            </c:numLit>
          </c:yVal>
          <c:smooth val="0"/>
          <c:extLst>
            <c:ext xmlns:c16="http://schemas.microsoft.com/office/drawing/2014/chart" uri="{C3380CC4-5D6E-409C-BE32-E72D297353CC}">
              <c16:uniqueId val="{00000007-DE8F-4CAF-A063-4BCF3BCEA8ED}"/>
            </c:ext>
          </c:extLst>
        </c:ser>
        <c:dLbls>
          <c:showLegendKey val="0"/>
          <c:showVal val="0"/>
          <c:showCatName val="0"/>
          <c:showSerName val="0"/>
          <c:showPercent val="0"/>
          <c:showBubbleSize val="0"/>
        </c:dLbls>
        <c:axId val="420432208"/>
        <c:axId val="395683080"/>
      </c:scatterChart>
      <c:valAx>
        <c:axId val="420432208"/>
        <c:scaling>
          <c:orientation val="minMax"/>
        </c:scaling>
        <c:delete val="0"/>
        <c:axPos val="b"/>
        <c:majorGridlines>
          <c:spPr>
            <a:ln>
              <a:prstDash val="sysDot"/>
            </a:ln>
          </c:spPr>
        </c:majorGridlines>
        <c:numFmt formatCode="General" sourceLinked="1"/>
        <c:majorTickMark val="out"/>
        <c:minorTickMark val="none"/>
        <c:tickLblPos val="nextTo"/>
        <c:spPr>
          <a:ln w="25400">
            <a:solidFill>
              <a:srgbClr val="000000"/>
            </a:solidFill>
            <a:prstDash val="solid"/>
          </a:ln>
        </c:spPr>
        <c:txPr>
          <a:bodyPr rot="0" vert="horz"/>
          <a:lstStyle/>
          <a:p>
            <a:pPr>
              <a:defRPr sz="1000" b="0" i="0" u="none" strike="noStrike" baseline="0">
                <a:solidFill>
                  <a:srgbClr val="993366"/>
                </a:solidFill>
                <a:latin typeface="Calibri"/>
                <a:ea typeface="Calibri"/>
                <a:cs typeface="Calibri"/>
              </a:defRPr>
            </a:pPr>
            <a:endParaRPr lang="de-DE"/>
          </a:p>
        </c:txPr>
        <c:crossAx val="395683080"/>
        <c:crosses val="autoZero"/>
        <c:crossBetween val="midCat"/>
      </c:valAx>
      <c:valAx>
        <c:axId val="395683080"/>
        <c:scaling>
          <c:orientation val="minMax"/>
          <c:min val="0"/>
        </c:scaling>
        <c:delete val="0"/>
        <c:axPos val="l"/>
        <c:majorGridlines>
          <c:spPr>
            <a:ln>
              <a:prstDash val="sysDot"/>
            </a:ln>
          </c:spPr>
        </c:majorGridlines>
        <c:numFmt formatCode="General" sourceLinked="0"/>
        <c:majorTickMark val="out"/>
        <c:minorTickMark val="none"/>
        <c:tickLblPos val="nextTo"/>
        <c:spPr>
          <a:ln w="25400">
            <a:solidFill>
              <a:srgbClr val="000000"/>
            </a:solidFill>
            <a:prstDash val="solid"/>
          </a:ln>
        </c:spPr>
        <c:txPr>
          <a:bodyPr rot="0" vert="horz"/>
          <a:lstStyle/>
          <a:p>
            <a:pPr>
              <a:defRPr sz="1000" b="0" i="0" u="none" strike="noStrike" baseline="0">
                <a:solidFill>
                  <a:srgbClr val="FF6600"/>
                </a:solidFill>
                <a:latin typeface="Calibri"/>
                <a:ea typeface="Calibri"/>
                <a:cs typeface="Calibri"/>
              </a:defRPr>
            </a:pPr>
            <a:endParaRPr lang="de-DE"/>
          </a:p>
        </c:txPr>
        <c:crossAx val="420432208"/>
        <c:crosses val="autoZero"/>
        <c:crossBetween val="midCat"/>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752474</xdr:colOff>
      <xdr:row>49</xdr:row>
      <xdr:rowOff>95250</xdr:rowOff>
    </xdr:to>
    <xdr:sp macro="" textlink="">
      <xdr:nvSpPr>
        <xdr:cNvPr id="3" name="Textfeld 2">
          <a:extLst>
            <a:ext uri="{FF2B5EF4-FFF2-40B4-BE49-F238E27FC236}">
              <a16:creationId xmlns:a16="http://schemas.microsoft.com/office/drawing/2014/main" id="{ADC526B9-15C4-4009-91EE-4837B926AAF3}"/>
            </a:ext>
          </a:extLst>
        </xdr:cNvPr>
        <xdr:cNvSpPr txBox="1"/>
      </xdr:nvSpPr>
      <xdr:spPr>
        <a:xfrm>
          <a:off x="0" y="0"/>
          <a:ext cx="6086474" cy="9429750"/>
        </a:xfrm>
        <a:prstGeom prst="rect">
          <a:avLst/>
        </a:prstGeom>
        <a:solidFill>
          <a:sysClr val="window" lastClr="FFFFFF"/>
        </a:solidFill>
        <a:ln w="9525" cmpd="sng">
          <a:solidFill>
            <a:srgbClr val="4472C4"/>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sysClr val="windowText" lastClr="000000"/>
              </a:solidFill>
              <a:effectLst/>
              <a:uLnTx/>
              <a:uFillTx/>
              <a:latin typeface="Calibri" panose="020F0502020204030204"/>
              <a:ea typeface="+mn-ea"/>
              <a:cs typeface="+mn-cs"/>
            </a:rPr>
            <a:t>LA-Tool_Standardaddition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Calibri" panose="020F0502020204030204"/>
              <a:ea typeface="+mn-ea"/>
              <a:cs typeface="+mn-cs"/>
            </a:rPr>
            <a:t>Die zu prüfende Wasserprobe wird auf mindestens 2 verschiedene Konzentrationen aufgestockt. Eine größere Anzahl an Konzentrationsschritten erhöht hierbei die Richtigkeitswahrscheinlichkeit. Es können bis zu 15 Konzentrationen ausgewertet werden.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Calibri" panose="020F0502020204030204"/>
              <a:ea typeface="+mn-ea"/>
              <a:cs typeface="+mn-cs"/>
            </a:rPr>
            <a:t>Der Konzentrationsunterschied sollte aufgrund mathematischer Erwägungen wenigstens Faktor 4 betragen. Anderenfalls muss mit einer erhöhten Unpräzision gerechnet werden (siehe hierzu http://www.labaqs.de/080701_Standardaddition.pdf).</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300"/>
            </a:spcAft>
            <a:buClrTx/>
            <a:buSzTx/>
            <a:buFontTx/>
            <a:buNone/>
            <a:tabLst/>
            <a:defRPr/>
          </a:pPr>
          <a:r>
            <a:rPr kumimoji="0" lang="de-DE" sz="1100" b="0" i="0" u="sng" strike="noStrike" kern="0" cap="none" spc="0" normalizeH="0" baseline="0" noProof="0">
              <a:ln>
                <a:noFill/>
              </a:ln>
              <a:solidFill>
                <a:sysClr val="windowText" lastClr="000000"/>
              </a:solidFill>
              <a:effectLst/>
              <a:uLnTx/>
              <a:uFillTx/>
              <a:latin typeface="Calibri" panose="020F0502020204030204"/>
              <a:ea typeface="+mn-ea"/>
              <a:cs typeface="+mn-cs"/>
            </a:rPr>
            <a:t>Es sind die folgenden Angaben zu machen:</a:t>
          </a:r>
        </a:p>
        <a:p>
          <a:pPr marL="171450" marR="0" lvl="0" indent="-171450" defTabSz="914400" eaLnBrk="1" fontAlgn="auto" latinLnBrk="0" hangingPunct="1">
            <a:lnSpc>
              <a:spcPct val="100000"/>
            </a:lnSpc>
            <a:spcBef>
              <a:spcPts val="0"/>
            </a:spcBef>
            <a:spcAft>
              <a:spcPts val="300"/>
            </a:spcAft>
            <a:buClrTx/>
            <a:buSzTx/>
            <a:buFont typeface="Arial" panose="020B0604020202020204" pitchFamily="34" charset="0"/>
            <a:buChar char="•"/>
            <a:tabLst/>
            <a:defRPr/>
          </a:pPr>
          <a:r>
            <a:rPr kumimoji="0" lang="de-DE" sz="1100" b="0" i="0" u="none" strike="noStrike" kern="0" cap="none" spc="0" normalizeH="0" baseline="0" noProof="0">
              <a:ln>
                <a:noFill/>
              </a:ln>
              <a:solidFill>
                <a:sysClr val="windowText" lastClr="000000"/>
              </a:solidFill>
              <a:effectLst/>
              <a:uLnTx/>
              <a:uFillTx/>
              <a:latin typeface="Calibri" panose="020F0502020204030204"/>
              <a:ea typeface="+mn-ea"/>
              <a:cs typeface="+mn-cs"/>
            </a:rPr>
            <a:t>Probenvorverdünnungsfaktor "PVF", um den die Probe vor der Aufstockung vorverdünnt wurde. Wurde keine Vorverdünnung vorgenommen, so ist eine 1 einzugeben.</a:t>
          </a:r>
        </a:p>
        <a:p>
          <a:pPr marL="171450" marR="0" lvl="0" indent="-171450" defTabSz="914400" eaLnBrk="1" fontAlgn="auto" latinLnBrk="0" hangingPunct="1">
            <a:lnSpc>
              <a:spcPct val="100000"/>
            </a:lnSpc>
            <a:spcBef>
              <a:spcPts val="0"/>
            </a:spcBef>
            <a:spcAft>
              <a:spcPts val="300"/>
            </a:spcAft>
            <a:buClrTx/>
            <a:buSzTx/>
            <a:buFont typeface="Arial" panose="020B0604020202020204" pitchFamily="34" charset="0"/>
            <a:buChar char="•"/>
            <a:tabLst/>
            <a:defRPr/>
          </a:pPr>
          <a:r>
            <a:rPr kumimoji="0" lang="de-DE" sz="1100" b="0" i="0" u="none" strike="noStrike" kern="0" cap="none" spc="0" normalizeH="0" baseline="0" noProof="0">
              <a:ln>
                <a:noFill/>
              </a:ln>
              <a:solidFill>
                <a:sysClr val="windowText" lastClr="000000"/>
              </a:solidFill>
              <a:effectLst/>
              <a:uLnTx/>
              <a:uFillTx/>
              <a:latin typeface="Calibri" panose="020F0502020204030204"/>
              <a:ea typeface="+mn-ea"/>
              <a:cs typeface="+mn-cs"/>
            </a:rPr>
            <a:t>Anzahl Wiederholmessungen je Aufstock-Konzentration.</a:t>
          </a:r>
        </a:p>
        <a:p>
          <a:pPr marL="0" marR="0" lvl="0" indent="0" defTabSz="914400" eaLnBrk="1" fontAlgn="auto" latinLnBrk="0" hangingPunct="1">
            <a:lnSpc>
              <a:spcPct val="100000"/>
            </a:lnSpc>
            <a:spcBef>
              <a:spcPts val="0"/>
            </a:spcBef>
            <a:spcAft>
              <a:spcPts val="30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Calibri" panose="020F0502020204030204"/>
              <a:ea typeface="+mn-ea"/>
              <a:cs typeface="+mn-cs"/>
            </a:rPr>
            <a:t>Zudem, für jede Aufstockkonzentration:</a:t>
          </a:r>
        </a:p>
        <a:p>
          <a:pPr marL="171450" marR="0" lvl="0" indent="-171450" defTabSz="914400" eaLnBrk="1" fontAlgn="auto" latinLnBrk="0" hangingPunct="1">
            <a:lnSpc>
              <a:spcPct val="100000"/>
            </a:lnSpc>
            <a:spcBef>
              <a:spcPts val="0"/>
            </a:spcBef>
            <a:spcAft>
              <a:spcPts val="300"/>
            </a:spcAft>
            <a:buClrTx/>
            <a:buSzTx/>
            <a:buFont typeface="Arial" panose="020B0604020202020204" pitchFamily="34" charset="0"/>
            <a:buChar char="•"/>
            <a:tabLst/>
            <a:defRPr/>
          </a:pPr>
          <a:r>
            <a:rPr lang="de-DE" sz="1100" b="0" i="0" baseline="0">
              <a:effectLst/>
              <a:latin typeface="+mn-lt"/>
              <a:ea typeface="+mn-ea"/>
              <a:cs typeface="+mn-cs"/>
            </a:rPr>
            <a:t>Informationswert, welcher gemessen wurde</a:t>
          </a:r>
          <a:r>
            <a:rPr kumimoji="0" lang="de-DE" sz="1100" b="0" i="0" u="none" strike="noStrike" kern="0" cap="none" spc="0" normalizeH="0" baseline="0" noProof="0">
              <a:ln>
                <a:noFill/>
              </a:ln>
              <a:solidFill>
                <a:sysClr val="windowText" lastClr="000000"/>
              </a:solidFill>
              <a:effectLst/>
              <a:uLnTx/>
              <a:uFillTx/>
              <a:latin typeface="Calibri" panose="020F0502020204030204"/>
              <a:ea typeface="+mn-ea"/>
              <a:cs typeface="+mn-cs"/>
            </a:rPr>
            <a:t>.</a:t>
          </a:r>
        </a:p>
        <a:p>
          <a:pPr marL="171450" marR="0" lvl="0" indent="-171450" defTabSz="914400" eaLnBrk="1" fontAlgn="auto" latinLnBrk="0" hangingPunct="1">
            <a:lnSpc>
              <a:spcPct val="100000"/>
            </a:lnSpc>
            <a:spcBef>
              <a:spcPts val="0"/>
            </a:spcBef>
            <a:spcAft>
              <a:spcPts val="300"/>
            </a:spcAft>
            <a:buClrTx/>
            <a:buSzTx/>
            <a:buFont typeface="Arial" panose="020B0604020202020204" pitchFamily="34" charset="0"/>
            <a:buChar char="•"/>
            <a:tabLst/>
            <a:defRPr/>
          </a:pPr>
          <a:r>
            <a:rPr lang="de-DE" sz="1100" b="0" i="0" baseline="0">
              <a:effectLst/>
              <a:latin typeface="+mn-lt"/>
              <a:ea typeface="+mn-ea"/>
              <a:cs typeface="+mn-cs"/>
            </a:rPr>
            <a:t>Konzentration, die dem Informationswert zugrunde liegt</a:t>
          </a:r>
          <a:r>
            <a:rPr kumimoji="0" lang="de-DE" sz="1100" b="0" i="0" u="none" strike="noStrike" kern="0" cap="none" spc="0" normalizeH="0" baseline="0" noProof="0">
              <a:ln>
                <a:noFill/>
              </a:ln>
              <a:solidFill>
                <a:sysClr val="windowText" lastClr="000000"/>
              </a:solidFill>
              <a:effectLst/>
              <a:uLnTx/>
              <a:uFillTx/>
              <a:latin typeface="Calibri" panose="020F0502020204030204"/>
              <a:ea typeface="+mn-ea"/>
              <a:cs typeface="+mn-cs"/>
            </a:rPr>
            <a:t>.</a:t>
          </a:r>
        </a:p>
        <a:p>
          <a:pPr marL="171450" marR="0" lvl="0" indent="-171450" defTabSz="914400" eaLnBrk="1" fontAlgn="auto" latinLnBrk="0" hangingPunct="1">
            <a:lnSpc>
              <a:spcPct val="100000"/>
            </a:lnSpc>
            <a:spcBef>
              <a:spcPts val="0"/>
            </a:spcBef>
            <a:spcAft>
              <a:spcPts val="300"/>
            </a:spcAft>
            <a:buClrTx/>
            <a:buSzTx/>
            <a:buFont typeface="Arial" panose="020B0604020202020204" pitchFamily="34" charset="0"/>
            <a:buChar char="•"/>
            <a:tabLst/>
            <a:defRPr/>
          </a:pPr>
          <a:endParaRPr kumimoji="0" lang="de-DE"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300"/>
            </a:spcAft>
            <a:buClrTx/>
            <a:buSzTx/>
            <a:buFontTx/>
            <a:buNone/>
            <a:tabLst/>
            <a:defRPr/>
          </a:pPr>
          <a:r>
            <a:rPr kumimoji="0" lang="de-DE" sz="1100" b="0" i="0" u="sng" strike="noStrike" kern="0" cap="none" spc="0" normalizeH="0" baseline="0" noProof="0">
              <a:ln>
                <a:noFill/>
              </a:ln>
              <a:solidFill>
                <a:sysClr val="windowText" lastClr="000000"/>
              </a:solidFill>
              <a:effectLst/>
              <a:uLnTx/>
              <a:uFillTx/>
              <a:latin typeface="Calibri" panose="020F0502020204030204"/>
              <a:ea typeface="+mn-ea"/>
              <a:cs typeface="+mn-cs"/>
            </a:rPr>
            <a:t>Auswertung</a:t>
          </a:r>
        </a:p>
        <a:p>
          <a:pPr marL="0" marR="0" lvl="0" indent="0" defTabSz="914400" eaLnBrk="1" fontAlgn="auto" latinLnBrk="0" hangingPunct="1">
            <a:lnSpc>
              <a:spcPct val="100000"/>
            </a:lnSpc>
            <a:spcBef>
              <a:spcPts val="0"/>
            </a:spcBef>
            <a:spcAft>
              <a:spcPts val="30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Calibri" panose="020F0502020204030204"/>
              <a:ea typeface="+mn-ea"/>
              <a:cs typeface="+mn-cs"/>
            </a:rPr>
            <a:t>Nach Eingabe der benötigten Daten werden angezeigt:</a:t>
          </a:r>
        </a:p>
        <a:p>
          <a:pPr marL="171450" marR="0" lvl="0" indent="-171450" defTabSz="914400" eaLnBrk="1" fontAlgn="auto" latinLnBrk="0" hangingPunct="1">
            <a:lnSpc>
              <a:spcPct val="100000"/>
            </a:lnSpc>
            <a:spcBef>
              <a:spcPts val="0"/>
            </a:spcBef>
            <a:spcAft>
              <a:spcPts val="300"/>
            </a:spcAft>
            <a:buClrTx/>
            <a:buSzTx/>
            <a:buFont typeface="Arial" panose="020B0604020202020204" pitchFamily="34" charset="0"/>
            <a:buChar char="•"/>
            <a:tabLst/>
            <a:defRPr/>
          </a:pPr>
          <a:r>
            <a:rPr kumimoji="0" lang="de-DE" sz="1100" b="0" i="0" u="none" strike="noStrike" kern="0" cap="none" spc="0" normalizeH="0" baseline="0" noProof="0">
              <a:ln>
                <a:noFill/>
              </a:ln>
              <a:solidFill>
                <a:sysClr val="windowText" lastClr="000000"/>
              </a:solidFill>
              <a:effectLst/>
              <a:uLnTx/>
              <a:uFillTx/>
              <a:latin typeface="Calibri" panose="020F0502020204030204"/>
              <a:ea typeface="+mn-ea"/>
              <a:cs typeface="+mn-cs"/>
            </a:rPr>
            <a:t>Die resultierende, lineare Funktion nach DIN 38402 - Teil 51</a:t>
          </a:r>
        </a:p>
        <a:p>
          <a:pPr marL="171450" marR="0" lvl="0" indent="-171450" defTabSz="914400" eaLnBrk="1" fontAlgn="auto" latinLnBrk="0" hangingPunct="1">
            <a:lnSpc>
              <a:spcPct val="100000"/>
            </a:lnSpc>
            <a:spcBef>
              <a:spcPts val="0"/>
            </a:spcBef>
            <a:spcAft>
              <a:spcPts val="300"/>
            </a:spcAft>
            <a:buClrTx/>
            <a:buSzTx/>
            <a:buFont typeface="Arial" panose="020B0604020202020204" pitchFamily="34" charset="0"/>
            <a:buChar char="•"/>
            <a:tabLst/>
            <a:defRPr/>
          </a:pPr>
          <a:r>
            <a:rPr kumimoji="0" lang="de-DE" sz="1100" b="0" i="0" u="none" strike="noStrike" kern="0" cap="none" spc="0" normalizeH="0" baseline="0" noProof="0">
              <a:ln>
                <a:noFill/>
              </a:ln>
              <a:solidFill>
                <a:sysClr val="windowText" lastClr="000000"/>
              </a:solidFill>
              <a:effectLst/>
              <a:uLnTx/>
              <a:uFillTx/>
              <a:latin typeface="Calibri" panose="020F0502020204030204"/>
              <a:ea typeface="+mn-ea"/>
              <a:cs typeface="+mn-cs"/>
            </a:rPr>
            <a:t>Der resultierende Analytengehalt der Probe nach DIN 38402 - Teil 51 (Abschnitt 7.7)</a:t>
          </a:r>
        </a:p>
        <a:p>
          <a:pPr marL="171450" marR="0" lvl="0" indent="-171450" defTabSz="914400" eaLnBrk="1" fontAlgn="auto" latinLnBrk="0" hangingPunct="1">
            <a:lnSpc>
              <a:spcPct val="100000"/>
            </a:lnSpc>
            <a:spcBef>
              <a:spcPts val="0"/>
            </a:spcBef>
            <a:spcAft>
              <a:spcPts val="300"/>
            </a:spcAft>
            <a:buClrTx/>
            <a:buSzTx/>
            <a:buFont typeface="Arial" panose="020B0604020202020204" pitchFamily="34" charset="0"/>
            <a:buChar char="•"/>
            <a:tabLst/>
            <a:defRPr/>
          </a:pPr>
          <a:r>
            <a:rPr kumimoji="0" lang="de-DE" sz="1100" b="0" i="0" u="none" strike="noStrike" kern="0" cap="none" spc="0" normalizeH="0" baseline="0" noProof="0">
              <a:ln>
                <a:noFill/>
              </a:ln>
              <a:solidFill>
                <a:sysClr val="windowText" lastClr="000000"/>
              </a:solidFill>
              <a:effectLst/>
              <a:uLnTx/>
              <a:uFillTx/>
              <a:latin typeface="Calibri" panose="020F0502020204030204"/>
              <a:ea typeface="+mn-ea"/>
              <a:cs typeface="+mn-cs"/>
            </a:rPr>
            <a:t>Die resultierende Messunsicherheit (Vertrauensbereich nach DIN 32633)</a:t>
          </a:r>
        </a:p>
        <a:p>
          <a:pPr marL="0" marR="0" lvl="0" indent="0" defTabSz="914400" eaLnBrk="1" fontAlgn="auto" latinLnBrk="0" hangingPunct="1">
            <a:lnSpc>
              <a:spcPct val="100000"/>
            </a:lnSpc>
            <a:spcBef>
              <a:spcPts val="0"/>
            </a:spcBef>
            <a:spcAft>
              <a:spcPts val="30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Calibri" panose="020F0502020204030204"/>
              <a:ea typeface="+mn-ea"/>
              <a:cs typeface="+mn-cs"/>
            </a:rPr>
            <a:t>Hinweise:</a:t>
          </a:r>
        </a:p>
        <a:p>
          <a:pPr marL="0" marR="0" lvl="0" indent="0" defTabSz="914400" eaLnBrk="1" fontAlgn="auto" latinLnBrk="0" hangingPunct="1">
            <a:lnSpc>
              <a:spcPct val="100000"/>
            </a:lnSpc>
            <a:spcBef>
              <a:spcPts val="0"/>
            </a:spcBef>
            <a:spcAft>
              <a:spcPts val="30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Calibri" panose="020F0502020204030204"/>
              <a:ea typeface="+mn-ea"/>
              <a:cs typeface="+mn-cs"/>
            </a:rPr>
            <a:t>Der Analytengehalt wird auf 3 und die Messunsicherheit wird auf 2 signifikante Stellen gerundet angegeben.</a:t>
          </a:r>
        </a:p>
        <a:p>
          <a:pPr marL="0" marR="0" lvl="0" indent="0" defTabSz="914400" eaLnBrk="1" fontAlgn="auto" latinLnBrk="0" hangingPunct="1">
            <a:lnSpc>
              <a:spcPct val="100000"/>
            </a:lnSpc>
            <a:spcBef>
              <a:spcPts val="0"/>
            </a:spcBef>
            <a:spcAft>
              <a:spcPts val="30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Calibri" panose="020F0502020204030204"/>
              <a:ea typeface="+mn-ea"/>
              <a:cs typeface="+mn-cs"/>
            </a:rPr>
            <a:t>In der Grafik wird auch das ermittelte Vertrauensintervall nach DIN 32633 angezeigt. Bei geringen Anzahlen an Messpunkten kann dieses intervall, je nach Höhe des resultierenden Achsenabschnittes, auch bei optisch guter Linearität sehr breit ausfallen.</a:t>
          </a:r>
        </a:p>
        <a:p>
          <a:pPr marL="0" marR="0" lvl="0" indent="0" defTabSz="914400" eaLnBrk="1" fontAlgn="auto" latinLnBrk="0" hangingPunct="1">
            <a:lnSpc>
              <a:spcPct val="100000"/>
            </a:lnSpc>
            <a:spcBef>
              <a:spcPts val="0"/>
            </a:spcBef>
            <a:spcAft>
              <a:spcPts val="30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Calibri" panose="020F0502020204030204"/>
              <a:ea typeface="+mn-ea"/>
              <a:cs typeface="+mn-cs"/>
            </a:rPr>
            <a:t>In der Grafik werden auch der resultierende Analytengehalt der Probe (</a:t>
          </a:r>
          <a:r>
            <a:rPr kumimoji="0" lang="de-DE" sz="1100" b="0" i="1" u="none" strike="noStrike" kern="0" cap="none" spc="0" normalizeH="0" baseline="0" noProof="0">
              <a:ln>
                <a:noFill/>
              </a:ln>
              <a:solidFill>
                <a:sysClr val="windowText" lastClr="000000"/>
              </a:solidFill>
              <a:effectLst/>
              <a:uLnTx/>
              <a:uFillTx/>
              <a:latin typeface="Calibri" panose="020F0502020204030204"/>
              <a:ea typeface="+mn-ea"/>
              <a:cs typeface="+mn-cs"/>
            </a:rPr>
            <a:t>markiert als grünes Quadrat</a:t>
          </a:r>
          <a:r>
            <a:rPr kumimoji="0" lang="de-DE" sz="1100" b="0" i="0" u="none" strike="noStrike" kern="0" cap="none" spc="0" normalizeH="0" baseline="0" noProof="0">
              <a:ln>
                <a:noFill/>
              </a:ln>
              <a:solidFill>
                <a:sysClr val="windowText" lastClr="000000"/>
              </a:solidFill>
              <a:effectLst/>
              <a:uLnTx/>
              <a:uFillTx/>
              <a:latin typeface="Calibri" panose="020F0502020204030204"/>
              <a:ea typeface="+mn-ea"/>
              <a:cs typeface="+mn-cs"/>
            </a:rPr>
            <a:t>) und die Vertrauensbereichsgrenzen (</a:t>
          </a:r>
          <a:r>
            <a:rPr kumimoji="0" lang="de-DE" sz="1100" b="0" i="1" u="none" strike="noStrike" kern="0" cap="none" spc="0" normalizeH="0" baseline="0" noProof="0">
              <a:ln>
                <a:noFill/>
              </a:ln>
              <a:solidFill>
                <a:sysClr val="windowText" lastClr="000000"/>
              </a:solidFill>
              <a:effectLst/>
              <a:uLnTx/>
              <a:uFillTx/>
              <a:latin typeface="Calibri" panose="020F0502020204030204"/>
              <a:ea typeface="+mn-ea"/>
              <a:cs typeface="+mn-cs"/>
            </a:rPr>
            <a:t>rote Strecke in x-Richtung durch den grünen Punkt</a:t>
          </a:r>
          <a:r>
            <a:rPr kumimoji="0" lang="de-DE" sz="1100" b="0" i="0" u="none" strike="noStrike" kern="0" cap="none" spc="0" normalizeH="0" baseline="0" noProof="0">
              <a:ln>
                <a:noFill/>
              </a:ln>
              <a:solidFill>
                <a:sysClr val="windowText" lastClr="000000"/>
              </a:solidFill>
              <a:effectLst/>
              <a:uLnTx/>
              <a:uFillTx/>
              <a:latin typeface="Calibri" panose="020F0502020204030204"/>
              <a:ea typeface="+mn-ea"/>
              <a:cs typeface="+mn-cs"/>
            </a:rPr>
            <a:t>) angezeigt.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24</xdr:row>
      <xdr:rowOff>19050</xdr:rowOff>
    </xdr:from>
    <xdr:to>
      <xdr:col>8</xdr:col>
      <xdr:colOff>0</xdr:colOff>
      <xdr:row>49</xdr:row>
      <xdr:rowOff>0</xdr:rowOff>
    </xdr:to>
    <xdr:graphicFrame macro="">
      <xdr:nvGraphicFramePr>
        <xdr:cNvPr id="2" name="Diagramm 1">
          <a:extLst>
            <a:ext uri="{FF2B5EF4-FFF2-40B4-BE49-F238E27FC236}">
              <a16:creationId xmlns:a16="http://schemas.microsoft.com/office/drawing/2014/main" id="{BC9CA0B3-8608-43CB-9DE1-E5CAAB4B9F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361950</xdr:colOff>
      <xdr:row>0</xdr:row>
      <xdr:rowOff>0</xdr:rowOff>
    </xdr:from>
    <xdr:to>
      <xdr:col>29</xdr:col>
      <xdr:colOff>495300</xdr:colOff>
      <xdr:row>111</xdr:row>
      <xdr:rowOff>152399</xdr:rowOff>
    </xdr:to>
    <xdr:sp macro="" textlink="">
      <xdr:nvSpPr>
        <xdr:cNvPr id="3" name="Rechteck 2">
          <a:extLst>
            <a:ext uri="{FF2B5EF4-FFF2-40B4-BE49-F238E27FC236}">
              <a16:creationId xmlns:a16="http://schemas.microsoft.com/office/drawing/2014/main" id="{0DAE761A-BA3E-495B-82C0-0D0FAB4A5867}"/>
            </a:ext>
          </a:extLst>
        </xdr:cNvPr>
        <xdr:cNvSpPr/>
      </xdr:nvSpPr>
      <xdr:spPr>
        <a:xfrm>
          <a:off x="6353175" y="0"/>
          <a:ext cx="10001250" cy="17202149"/>
        </a:xfrm>
        <a:prstGeom prst="rect">
          <a:avLst/>
        </a:prstGeom>
        <a:solidFill>
          <a:schemeClr val="bg1"/>
        </a:solidFill>
        <a:ln>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xdr:from>
      <xdr:col>0</xdr:col>
      <xdr:colOff>0</xdr:colOff>
      <xdr:row>24</xdr:row>
      <xdr:rowOff>38100</xdr:rowOff>
    </xdr:from>
    <xdr:to>
      <xdr:col>8</xdr:col>
      <xdr:colOff>0</xdr:colOff>
      <xdr:row>48</xdr:row>
      <xdr:rowOff>-3933825</xdr:rowOff>
    </xdr:to>
    <xdr:graphicFrame macro="">
      <xdr:nvGraphicFramePr>
        <xdr:cNvPr id="4" name="Diagramm 1">
          <a:extLst>
            <a:ext uri="{FF2B5EF4-FFF2-40B4-BE49-F238E27FC236}">
              <a16:creationId xmlns:a16="http://schemas.microsoft.com/office/drawing/2014/main" id="{9AD75AF9-6759-4D33-9519-3C7A72F5AE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BLAGE\Rechenbl&#228;tter_VPC-H\Testphase\2_Erz_HH\_Daten\18_Akkreditierung_Chemie\Rechenbl&#228;tter\Mandel-Test_L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_Erz_HH/_Daten/18_Akkreditierung_Chemie/Rechenbl&#228;tter/Mandel-Test_L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ABLAGE\Rechenbl&#228;tter_VPC-H\Testphase\5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5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Arbeitsbereich"/>
      <sheetName val="Grubbs"/>
      <sheetName val="Varianzenhomogenität"/>
      <sheetName val="Linearitätstest-LA"/>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Arbeitsbereich"/>
      <sheetName val="Grubbs"/>
      <sheetName val="Varianzenhomogenität"/>
      <sheetName val="Linearitätstest-LA"/>
    </sheetNames>
    <sheetDataSet>
      <sheetData sheetId="0"/>
      <sheetData sheetId="1">
        <row r="10">
          <cell r="C10">
            <v>5</v>
          </cell>
          <cell r="D10">
            <v>9</v>
          </cell>
        </row>
        <row r="11">
          <cell r="C11">
            <v>4</v>
          </cell>
          <cell r="D11">
            <v>7</v>
          </cell>
        </row>
        <row r="12">
          <cell r="C12">
            <v>5</v>
          </cell>
          <cell r="D12">
            <v>8</v>
          </cell>
        </row>
        <row r="13">
          <cell r="C13">
            <v>5</v>
          </cell>
          <cell r="D13">
            <v>8</v>
          </cell>
        </row>
        <row r="14">
          <cell r="C14">
            <v>6</v>
          </cell>
          <cell r="D14">
            <v>7</v>
          </cell>
        </row>
        <row r="15">
          <cell r="C15">
            <v>6</v>
          </cell>
          <cell r="D15">
            <v>8</v>
          </cell>
        </row>
        <row r="16">
          <cell r="C16">
            <v>4</v>
          </cell>
          <cell r="D16">
            <v>9</v>
          </cell>
        </row>
        <row r="17">
          <cell r="C17">
            <v>5</v>
          </cell>
          <cell r="D17">
            <v>8</v>
          </cell>
        </row>
        <row r="18">
          <cell r="C18">
            <v>5</v>
          </cell>
          <cell r="D18">
            <v>8</v>
          </cell>
        </row>
        <row r="19">
          <cell r="C19">
            <v>5</v>
          </cell>
          <cell r="D19">
            <v>9</v>
          </cell>
        </row>
        <row r="22">
          <cell r="C22" t="str">
            <v>****</v>
          </cell>
        </row>
      </sheetData>
      <sheetData sheetId="2">
        <row r="7">
          <cell r="D7">
            <v>0.44444444444444442</v>
          </cell>
          <cell r="E7">
            <v>0.54444444444444196</v>
          </cell>
        </row>
      </sheetData>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
      <sheetName val="Bestimmung von Cadmium"/>
      <sheetName val="Bestimmung von Cd (Kompaktform)"/>
      <sheetName val="Best. von Cd (kompakt) +-u"/>
      <sheetName val="Herstellung Kalibrierstandard"/>
      <sheetName val="Herst. Kalibrierstandard (2)"/>
      <sheetName val="Allgemeines Beispiel"/>
      <sheetName val="Test (erst kopieren)"/>
      <sheetName val="Widerstand o. Kov."/>
      <sheetName val="DIN 1319-3 (2)"/>
      <sheetName val="LITERATUR"/>
      <sheetName val="Modul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
      <sheetName val="Bestimmung von Cadmium"/>
      <sheetName val="Bestimmung von Cd (Kompaktform)"/>
      <sheetName val="Best. von Cd (kompakt) +-u"/>
      <sheetName val="Herstellung Kalibrierstandard"/>
      <sheetName val="Herst. Kalibrierstandard (2)"/>
      <sheetName val="Allgemeines Beispiel"/>
      <sheetName val="Test (erst kopieren)"/>
      <sheetName val="Widerstand o. Kov."/>
      <sheetName val="DIN 1319-3 (2)"/>
      <sheetName val="LITERATUR"/>
      <sheetName val="Modul1"/>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lars-alpers@gmx.d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tabSelected="1" workbookViewId="0"/>
  </sheetViews>
  <sheetFormatPr baseColWidth="10" defaultRowHeight="15" x14ac:dyDescent="0.25"/>
  <cols>
    <col min="1" max="16384" width="11.42578125" style="69"/>
  </cols>
  <sheetData>
    <row r="1" spans="1:14" x14ac:dyDescent="0.25">
      <c r="A1" s="110"/>
      <c r="B1" s="110"/>
      <c r="C1" s="110"/>
      <c r="D1" s="110"/>
      <c r="E1" s="110"/>
      <c r="F1" s="110"/>
      <c r="G1" s="110"/>
      <c r="H1" s="110"/>
      <c r="I1" s="110"/>
      <c r="J1" s="110"/>
      <c r="K1" s="110"/>
      <c r="L1" s="110"/>
      <c r="M1" s="110"/>
      <c r="N1" s="110"/>
    </row>
    <row r="2" spans="1:14" x14ac:dyDescent="0.25">
      <c r="A2" s="110"/>
      <c r="B2" s="110"/>
      <c r="C2" s="110"/>
      <c r="D2" s="110"/>
      <c r="E2" s="110"/>
      <c r="F2" s="110"/>
      <c r="G2" s="110"/>
      <c r="H2" s="110"/>
      <c r="I2" s="110"/>
      <c r="J2" s="110"/>
      <c r="K2" s="110"/>
      <c r="L2" s="110"/>
      <c r="M2" s="110"/>
      <c r="N2" s="110"/>
    </row>
    <row r="3" spans="1:14" x14ac:dyDescent="0.25">
      <c r="A3" s="110"/>
      <c r="B3" s="110"/>
      <c r="C3" s="110"/>
      <c r="D3" s="110"/>
      <c r="E3" s="110"/>
      <c r="F3" s="110"/>
      <c r="G3" s="110"/>
      <c r="H3" s="110"/>
      <c r="I3" s="110"/>
      <c r="J3" s="110"/>
      <c r="K3" s="110"/>
      <c r="L3" s="110"/>
      <c r="M3" s="110"/>
      <c r="N3" s="110"/>
    </row>
    <row r="4" spans="1:14" x14ac:dyDescent="0.25">
      <c r="A4" s="110"/>
      <c r="B4" s="110"/>
      <c r="C4" s="110"/>
      <c r="D4" s="110"/>
      <c r="E4" s="110"/>
      <c r="F4" s="110"/>
      <c r="G4" s="110"/>
      <c r="H4" s="110"/>
      <c r="I4" s="110"/>
      <c r="J4" s="110"/>
      <c r="K4" s="110"/>
      <c r="L4" s="110"/>
      <c r="M4" s="110"/>
      <c r="N4" s="110"/>
    </row>
    <row r="5" spans="1:14" x14ac:dyDescent="0.25">
      <c r="A5" s="110"/>
      <c r="B5" s="110"/>
      <c r="C5" s="110"/>
      <c r="D5" s="110"/>
      <c r="E5" s="110"/>
      <c r="F5" s="110"/>
      <c r="G5" s="110"/>
      <c r="H5" s="110"/>
      <c r="I5" s="110"/>
      <c r="J5" s="110"/>
      <c r="K5" s="110"/>
      <c r="L5" s="110"/>
      <c r="M5" s="110"/>
      <c r="N5" s="110"/>
    </row>
    <row r="6" spans="1:14" x14ac:dyDescent="0.25">
      <c r="A6" s="110"/>
      <c r="B6" s="110"/>
      <c r="C6" s="110"/>
      <c r="D6" s="110"/>
      <c r="E6" s="110"/>
      <c r="F6" s="110"/>
      <c r="G6" s="110"/>
      <c r="H6" s="110"/>
      <c r="I6" s="110"/>
      <c r="J6" s="110"/>
      <c r="K6" s="110"/>
      <c r="L6" s="110"/>
      <c r="M6" s="110"/>
      <c r="N6" s="110"/>
    </row>
    <row r="7" spans="1:14" x14ac:dyDescent="0.25">
      <c r="A7" s="110"/>
      <c r="B7" s="110"/>
      <c r="C7" s="110"/>
      <c r="D7" s="110"/>
      <c r="E7" s="110"/>
      <c r="F7" s="110"/>
      <c r="G7" s="110"/>
      <c r="H7" s="110"/>
      <c r="I7" s="110"/>
      <c r="J7" s="110"/>
      <c r="K7" s="110"/>
      <c r="L7" s="110"/>
      <c r="M7" s="110"/>
      <c r="N7" s="110"/>
    </row>
    <row r="8" spans="1:14" x14ac:dyDescent="0.25">
      <c r="A8" s="110"/>
      <c r="B8" s="110"/>
      <c r="C8" s="110"/>
      <c r="D8" s="110"/>
      <c r="E8" s="110"/>
      <c r="F8" s="110"/>
      <c r="G8" s="110"/>
      <c r="H8" s="110"/>
      <c r="I8" s="110"/>
      <c r="J8" s="110"/>
      <c r="K8" s="110"/>
      <c r="L8" s="110"/>
      <c r="M8" s="110"/>
      <c r="N8" s="110"/>
    </row>
    <row r="9" spans="1:14" x14ac:dyDescent="0.25">
      <c r="A9" s="110"/>
      <c r="B9" s="110"/>
      <c r="C9" s="110"/>
      <c r="D9" s="110"/>
      <c r="E9" s="110"/>
      <c r="F9" s="110"/>
      <c r="G9" s="110"/>
      <c r="H9" s="110"/>
      <c r="I9" s="110"/>
      <c r="J9" s="110"/>
      <c r="K9" s="110"/>
      <c r="L9" s="110"/>
      <c r="M9" s="110"/>
      <c r="N9" s="110"/>
    </row>
    <row r="10" spans="1:14" x14ac:dyDescent="0.25">
      <c r="A10" s="110"/>
      <c r="B10" s="110"/>
      <c r="C10" s="110"/>
      <c r="D10" s="110"/>
      <c r="E10" s="110"/>
      <c r="F10" s="110"/>
      <c r="G10" s="110"/>
      <c r="H10" s="110"/>
      <c r="I10" s="110"/>
      <c r="J10" s="110"/>
      <c r="K10" s="110"/>
      <c r="L10" s="110"/>
      <c r="M10" s="110"/>
      <c r="N10" s="110"/>
    </row>
    <row r="11" spans="1:14" ht="18" x14ac:dyDescent="0.25">
      <c r="A11" s="110"/>
      <c r="B11" s="111" t="s">
        <v>69</v>
      </c>
      <c r="C11" s="110"/>
      <c r="D11" s="112" t="s">
        <v>70</v>
      </c>
      <c r="E11" s="110"/>
      <c r="F11" s="110"/>
      <c r="G11" s="110"/>
      <c r="H11" s="110"/>
      <c r="I11" s="110"/>
      <c r="J11" s="110"/>
      <c r="K11" s="110"/>
      <c r="L11" s="110"/>
      <c r="M11" s="110"/>
      <c r="N11" s="110"/>
    </row>
    <row r="12" spans="1:14" x14ac:dyDescent="0.25">
      <c r="A12" s="110"/>
      <c r="B12" s="110"/>
      <c r="C12" s="110"/>
      <c r="D12" s="110"/>
      <c r="E12" s="110"/>
      <c r="F12" s="110"/>
      <c r="G12" s="110"/>
      <c r="H12" s="110"/>
      <c r="I12" s="110"/>
      <c r="J12" s="110"/>
      <c r="K12" s="110"/>
      <c r="L12" s="110"/>
      <c r="M12" s="110"/>
      <c r="N12" s="110"/>
    </row>
    <row r="13" spans="1:14" ht="18" x14ac:dyDescent="0.25">
      <c r="A13" s="110"/>
      <c r="B13" s="113" t="s">
        <v>71</v>
      </c>
      <c r="C13" s="113"/>
      <c r="D13" s="113"/>
      <c r="E13" s="113"/>
      <c r="F13" s="113"/>
      <c r="G13" s="113"/>
      <c r="H13" s="113"/>
      <c r="I13" s="113"/>
      <c r="J13" s="113"/>
      <c r="K13" s="113"/>
      <c r="L13" s="113"/>
      <c r="M13" s="113"/>
      <c r="N13" s="110"/>
    </row>
    <row r="14" spans="1:14" x14ac:dyDescent="0.25">
      <c r="A14" s="110"/>
      <c r="B14" s="114" t="s">
        <v>72</v>
      </c>
      <c r="C14" s="115"/>
      <c r="D14" s="115"/>
      <c r="E14" s="115"/>
      <c r="F14" s="115"/>
      <c r="G14" s="115"/>
      <c r="H14" s="115"/>
      <c r="I14" s="115"/>
      <c r="J14" s="115"/>
      <c r="K14" s="115"/>
      <c r="L14" s="115"/>
      <c r="M14" s="115"/>
      <c r="N14" s="110"/>
    </row>
    <row r="15" spans="1:14" x14ac:dyDescent="0.25">
      <c r="A15" s="110"/>
      <c r="B15" s="110"/>
      <c r="C15" s="110"/>
      <c r="D15" s="110"/>
      <c r="E15" s="110"/>
      <c r="F15" s="110"/>
      <c r="G15" s="110"/>
      <c r="H15" s="110"/>
      <c r="I15" s="110"/>
      <c r="J15" s="110"/>
      <c r="K15" s="110"/>
      <c r="L15" s="110"/>
      <c r="M15" s="110"/>
      <c r="N15" s="110"/>
    </row>
    <row r="16" spans="1:14" x14ac:dyDescent="0.25">
      <c r="A16" s="110"/>
      <c r="B16" s="116"/>
      <c r="C16" s="116"/>
      <c r="D16" s="116"/>
      <c r="E16" s="116"/>
      <c r="F16" s="116"/>
      <c r="G16" s="116"/>
      <c r="H16" s="116"/>
      <c r="I16" s="116"/>
      <c r="J16" s="116"/>
      <c r="K16" s="116"/>
      <c r="L16" s="116"/>
      <c r="M16" s="116"/>
      <c r="N16" s="116"/>
    </row>
    <row r="17" spans="1:14" x14ac:dyDescent="0.25">
      <c r="A17" s="110"/>
      <c r="B17" s="116"/>
      <c r="C17" s="116"/>
      <c r="D17" s="116"/>
      <c r="E17" s="116"/>
      <c r="F17" s="116"/>
      <c r="G17" s="116"/>
      <c r="H17" s="116"/>
      <c r="I17" s="116"/>
      <c r="J17" s="116"/>
      <c r="K17" s="116"/>
      <c r="L17" s="116"/>
      <c r="M17" s="116"/>
      <c r="N17" s="110"/>
    </row>
  </sheetData>
  <sheetProtection sheet="1" objects="1" scenarios="1"/>
  <mergeCells count="4">
    <mergeCell ref="B13:M13"/>
    <mergeCell ref="B14:M14"/>
    <mergeCell ref="B16:N16"/>
    <mergeCell ref="B17:M17"/>
  </mergeCells>
  <hyperlinks>
    <hyperlink ref="D11" r:id="rId1"/>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
  <sheetViews>
    <sheetView workbookViewId="0">
      <selection sqref="A1:XFD1048576"/>
    </sheetView>
  </sheetViews>
  <sheetFormatPr baseColWidth="10" defaultRowHeight="15" x14ac:dyDescent="0.25"/>
  <cols>
    <col min="1" max="16384" width="11.42578125" style="69"/>
  </cols>
  <sheetData/>
  <sheetProtection sheet="1" objects="1" scenarios="1" selectLockedCells="1" selectUnlockedCells="1"/>
  <pageMargins left="0.7" right="0.7" top="0.78740157499999996" bottom="0.78740157499999996"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AD277"/>
  <sheetViews>
    <sheetView zoomScaleNormal="100" workbookViewId="0">
      <selection activeCell="C4" sqref="C4"/>
    </sheetView>
  </sheetViews>
  <sheetFormatPr baseColWidth="10" defaultRowHeight="12.75" x14ac:dyDescent="0.2"/>
  <cols>
    <col min="1" max="1" width="4.85546875" style="4" customWidth="1"/>
    <col min="2" max="2" width="32.7109375" style="34" customWidth="1"/>
    <col min="3" max="3" width="8.7109375" style="34" customWidth="1"/>
    <col min="4" max="8" width="8.7109375" style="4" customWidth="1"/>
    <col min="9" max="17" width="6.7109375" style="4" customWidth="1"/>
    <col min="18" max="22" width="6.7109375" style="5" customWidth="1"/>
    <col min="23" max="24" width="7.7109375" style="5" customWidth="1"/>
    <col min="25" max="27" width="7.7109375" style="90" customWidth="1"/>
    <col min="28" max="30" width="7.7109375" style="94" customWidth="1"/>
    <col min="31" max="16384" width="11.42578125" style="4"/>
  </cols>
  <sheetData>
    <row r="1" spans="1:30" ht="15" x14ac:dyDescent="0.25">
      <c r="A1" s="1" t="s">
        <v>48</v>
      </c>
      <c r="B1" s="2"/>
      <c r="C1" s="2"/>
      <c r="D1" s="2"/>
      <c r="E1" s="2"/>
      <c r="F1" s="2"/>
      <c r="G1" s="2"/>
      <c r="H1" s="3" t="s">
        <v>68</v>
      </c>
      <c r="I1" s="8"/>
    </row>
    <row r="2" spans="1:30" ht="18" customHeight="1" x14ac:dyDescent="0.2">
      <c r="A2" s="6" t="s">
        <v>0</v>
      </c>
      <c r="B2" s="7"/>
      <c r="C2" s="7"/>
      <c r="D2" s="7"/>
      <c r="E2" s="7"/>
      <c r="F2" s="7"/>
      <c r="G2" s="7"/>
      <c r="H2" s="8"/>
      <c r="I2" s="8"/>
    </row>
    <row r="3" spans="1:30" ht="18" customHeight="1" x14ac:dyDescent="0.2">
      <c r="A3" s="9" t="s">
        <v>1</v>
      </c>
      <c r="B3" s="7"/>
      <c r="C3" s="7"/>
      <c r="D3" s="7"/>
      <c r="E3" s="7"/>
      <c r="F3" s="7"/>
      <c r="G3" s="7"/>
      <c r="H3" s="8"/>
      <c r="I3" s="77"/>
      <c r="K3" s="4" t="e">
        <f>FIXED(INTERCEPT(G7:G21,H7:H21)/SLOPE(G7:G21,H7:H21),2-INT(LOG(INTERCEPT(G7:G21,H7:H21)/SLOPE(G7:G21,H7:H21))),TRUE)</f>
        <v>#DIV/0!</v>
      </c>
      <c r="L3" s="72" t="s">
        <v>47</v>
      </c>
      <c r="W3" s="5" t="s">
        <v>2</v>
      </c>
      <c r="X3" s="5" t="s">
        <v>3</v>
      </c>
      <c r="Y3" s="90" t="s">
        <v>59</v>
      </c>
      <c r="AB3" s="94" t="s">
        <v>60</v>
      </c>
    </row>
    <row r="4" spans="1:30" ht="13.5" customHeight="1" thickBot="1" x14ac:dyDescent="0.25">
      <c r="A4" s="10"/>
      <c r="B4" s="11" t="s">
        <v>5</v>
      </c>
      <c r="C4" s="12"/>
      <c r="D4" s="13" t="s">
        <v>6</v>
      </c>
      <c r="E4" s="10"/>
      <c r="F4" s="10"/>
      <c r="G4" s="10"/>
      <c r="H4" s="12"/>
      <c r="I4" s="81"/>
      <c r="K4" s="4" t="e">
        <f>FIXED(C4*INTERCEPT(G7:G21,H7:H21)/SLOPE(G7:G21,H7:H21),2-INT(LOG(C4*INTERCEPT(G7:G21,H7:H21)/SLOPE(G7:G21,H7:H21))),TRUE)</f>
        <v>#DIV/0!</v>
      </c>
      <c r="L4" s="72" t="s">
        <v>46</v>
      </c>
      <c r="V4" s="14"/>
      <c r="W4" s="14" t="s">
        <v>7</v>
      </c>
      <c r="X4" s="14" t="s">
        <v>8</v>
      </c>
      <c r="Y4" s="90" t="s">
        <v>58</v>
      </c>
      <c r="Z4" s="90" t="s">
        <v>45</v>
      </c>
      <c r="AA4" s="90" t="s">
        <v>44</v>
      </c>
      <c r="AB4" s="95" t="s">
        <v>9</v>
      </c>
      <c r="AC4" s="94" t="s">
        <v>45</v>
      </c>
      <c r="AD4" s="94" t="s">
        <v>44</v>
      </c>
    </row>
    <row r="5" spans="1:30" ht="13.5" customHeight="1" x14ac:dyDescent="0.3">
      <c r="A5" s="15" t="s">
        <v>10</v>
      </c>
      <c r="B5" s="16" t="s">
        <v>11</v>
      </c>
      <c r="C5" s="80"/>
      <c r="D5" s="79"/>
      <c r="E5" s="79"/>
      <c r="F5" s="78"/>
      <c r="G5" s="15" t="s">
        <v>12</v>
      </c>
      <c r="H5" s="15" t="s">
        <v>43</v>
      </c>
      <c r="I5" s="77"/>
      <c r="K5" s="4" t="e">
        <f>FIXED(M10,(1-INT(LOG(M10))),TRUE)</f>
        <v>#NUM!</v>
      </c>
      <c r="L5" s="72" t="s">
        <v>42</v>
      </c>
      <c r="W5" s="5" t="e">
        <f t="shared" ref="W5:W36" si="0">X5*M$23+M$24</f>
        <v>#DIV/0!</v>
      </c>
      <c r="X5" s="5" t="e">
        <f t="shared" ref="X5:X36" si="1">X6-M$8/53</f>
        <v>#DIV/0!</v>
      </c>
      <c r="Y5" s="90" t="e">
        <f t="shared" ref="Y5:Y36" si="2">TINV(0.05,(COUNT(H$7:H$21)*H$4-2))*S$22/M$23*SQRT(1/(COUNT(H$7:H$21)*H$4)+(SUM(H$7:H$21)/COUNT(H$7:H$21)-X5)^2/S$23)</f>
        <v>#NUM!</v>
      </c>
      <c r="Z5" s="90" t="e">
        <f t="shared" ref="Z5:Z36" si="3">X5-Y5</f>
        <v>#DIV/0!</v>
      </c>
      <c r="AA5" s="90" t="e">
        <f t="shared" ref="AA5:AA36" si="4">X5+Y5</f>
        <v>#DIV/0!</v>
      </c>
      <c r="AB5" s="94" t="e">
        <f t="shared" ref="AB5:AB36" si="5">SQRT(SUM(U$30:U$44)/(COUNT(G$7:G$21)-2))*TINV((100-95)/100,COUNT(G$7:G$21)-2)/M$23*SQRT(1/COUNT(G$7:G$21)+1/H$4+((W5-AVERAGE(G$7:G$21))^2/M$23^2)/(SUM(R$30:R$44)-SUM(H$7:H$21)^2/COUNT(G$7:G$21)))</f>
        <v>#NUM!</v>
      </c>
      <c r="AC5" s="94" t="e">
        <f t="shared" ref="AC5:AC36" si="6">X5-AB5</f>
        <v>#DIV/0!</v>
      </c>
      <c r="AD5" s="94" t="e">
        <f t="shared" ref="AD5:AD36" si="7">X5+AB5</f>
        <v>#DIV/0!</v>
      </c>
    </row>
    <row r="6" spans="1:30" ht="13.5" thickBot="1" x14ac:dyDescent="0.25">
      <c r="A6" s="17"/>
      <c r="B6" s="18"/>
      <c r="C6" s="76"/>
      <c r="D6" s="75"/>
      <c r="E6" s="75"/>
      <c r="F6" s="74"/>
      <c r="G6" s="96" t="s">
        <v>14</v>
      </c>
      <c r="H6" s="54"/>
      <c r="I6" s="73"/>
      <c r="K6" s="4" t="e">
        <f>FIXED(C4*M10,(1-INT(LOG(C4*M10))),TRUE)</f>
        <v>#NUM!</v>
      </c>
      <c r="L6" s="72" t="s">
        <v>41</v>
      </c>
      <c r="W6" s="5" t="e">
        <f t="shared" si="0"/>
        <v>#DIV/0!</v>
      </c>
      <c r="X6" s="5" t="e">
        <f t="shared" si="1"/>
        <v>#DIV/0!</v>
      </c>
      <c r="Y6" s="90" t="e">
        <f t="shared" si="2"/>
        <v>#NUM!</v>
      </c>
      <c r="Z6" s="90" t="e">
        <f t="shared" si="3"/>
        <v>#DIV/0!</v>
      </c>
      <c r="AA6" s="90" t="e">
        <f t="shared" si="4"/>
        <v>#DIV/0!</v>
      </c>
      <c r="AB6" s="94" t="e">
        <f t="shared" si="5"/>
        <v>#NUM!</v>
      </c>
      <c r="AC6" s="94" t="e">
        <f t="shared" si="6"/>
        <v>#DIV/0!</v>
      </c>
      <c r="AD6" s="94" t="e">
        <f t="shared" si="7"/>
        <v>#DIV/0!</v>
      </c>
    </row>
    <row r="7" spans="1:30" ht="12.75" customHeight="1" x14ac:dyDescent="0.25">
      <c r="A7" s="19">
        <v>1</v>
      </c>
      <c r="B7" s="97"/>
      <c r="C7" s="98"/>
      <c r="D7" s="99"/>
      <c r="E7" s="99"/>
      <c r="F7" s="100"/>
      <c r="G7" s="20"/>
      <c r="H7" s="20"/>
      <c r="I7" s="71"/>
      <c r="R7" s="5" t="s">
        <v>15</v>
      </c>
      <c r="W7" s="5" t="e">
        <f t="shared" si="0"/>
        <v>#DIV/0!</v>
      </c>
      <c r="X7" s="5" t="e">
        <f t="shared" si="1"/>
        <v>#DIV/0!</v>
      </c>
      <c r="Y7" s="90" t="e">
        <f t="shared" si="2"/>
        <v>#NUM!</v>
      </c>
      <c r="Z7" s="90" t="e">
        <f t="shared" si="3"/>
        <v>#DIV/0!</v>
      </c>
      <c r="AA7" s="90" t="e">
        <f t="shared" si="4"/>
        <v>#DIV/0!</v>
      </c>
      <c r="AB7" s="94" t="e">
        <f t="shared" si="5"/>
        <v>#NUM!</v>
      </c>
      <c r="AC7" s="94" t="e">
        <f t="shared" si="6"/>
        <v>#DIV/0!</v>
      </c>
      <c r="AD7" s="94" t="e">
        <f t="shared" si="7"/>
        <v>#DIV/0!</v>
      </c>
    </row>
    <row r="8" spans="1:30" ht="12.75" customHeight="1" x14ac:dyDescent="0.25">
      <c r="A8" s="21">
        <v>2</v>
      </c>
      <c r="B8" s="101"/>
      <c r="C8" s="102"/>
      <c r="D8" s="103"/>
      <c r="E8" s="103"/>
      <c r="F8" s="104"/>
      <c r="G8" s="20"/>
      <c r="H8" s="20"/>
      <c r="I8" s="71"/>
      <c r="K8" s="5" t="s">
        <v>16</v>
      </c>
      <c r="L8" s="5"/>
      <c r="M8" s="5" t="e">
        <f>INTERCEPT(G7:G21,H7:H21)/SLOPE(G7:G21,H7:H21)</f>
        <v>#DIV/0!</v>
      </c>
      <c r="R8" s="5" t="s">
        <v>15</v>
      </c>
      <c r="W8" s="5" t="e">
        <f t="shared" si="0"/>
        <v>#DIV/0!</v>
      </c>
      <c r="X8" s="5" t="e">
        <f t="shared" si="1"/>
        <v>#DIV/0!</v>
      </c>
      <c r="Y8" s="90" t="e">
        <f t="shared" si="2"/>
        <v>#NUM!</v>
      </c>
      <c r="Z8" s="90" t="e">
        <f t="shared" si="3"/>
        <v>#DIV/0!</v>
      </c>
      <c r="AA8" s="90" t="e">
        <f t="shared" si="4"/>
        <v>#DIV/0!</v>
      </c>
      <c r="AB8" s="94" t="e">
        <f t="shared" si="5"/>
        <v>#NUM!</v>
      </c>
      <c r="AC8" s="94" t="e">
        <f t="shared" si="6"/>
        <v>#DIV/0!</v>
      </c>
      <c r="AD8" s="94" t="e">
        <f t="shared" si="7"/>
        <v>#DIV/0!</v>
      </c>
    </row>
    <row r="9" spans="1:30" ht="12.75" customHeight="1" x14ac:dyDescent="0.25">
      <c r="A9" s="21">
        <v>3</v>
      </c>
      <c r="B9" s="101"/>
      <c r="C9" s="102"/>
      <c r="D9" s="103"/>
      <c r="E9" s="103"/>
      <c r="F9" s="104"/>
      <c r="G9" s="20"/>
      <c r="H9" s="20"/>
      <c r="I9" s="71"/>
      <c r="K9" s="5" t="s">
        <v>17</v>
      </c>
      <c r="L9" s="5"/>
      <c r="M9" s="5" t="e">
        <f>M8*M23+M24</f>
        <v>#DIV/0!</v>
      </c>
      <c r="R9" s="5" t="s">
        <v>15</v>
      </c>
      <c r="W9" s="5" t="e">
        <f t="shared" si="0"/>
        <v>#DIV/0!</v>
      </c>
      <c r="X9" s="5" t="e">
        <f t="shared" si="1"/>
        <v>#DIV/0!</v>
      </c>
      <c r="Y9" s="90" t="e">
        <f t="shared" si="2"/>
        <v>#NUM!</v>
      </c>
      <c r="Z9" s="90" t="e">
        <f t="shared" si="3"/>
        <v>#DIV/0!</v>
      </c>
      <c r="AA9" s="90" t="e">
        <f t="shared" si="4"/>
        <v>#DIV/0!</v>
      </c>
      <c r="AB9" s="94" t="e">
        <f t="shared" si="5"/>
        <v>#NUM!</v>
      </c>
      <c r="AC9" s="94" t="e">
        <f t="shared" si="6"/>
        <v>#DIV/0!</v>
      </c>
      <c r="AD9" s="94" t="e">
        <f t="shared" si="7"/>
        <v>#DIV/0!</v>
      </c>
    </row>
    <row r="10" spans="1:30" ht="12.75" customHeight="1" x14ac:dyDescent="0.25">
      <c r="A10" s="21">
        <v>4</v>
      </c>
      <c r="B10" s="101"/>
      <c r="C10" s="102"/>
      <c r="D10" s="103"/>
      <c r="E10" s="103"/>
      <c r="F10" s="104"/>
      <c r="G10" s="20"/>
      <c r="H10" s="20"/>
      <c r="I10" s="71"/>
      <c r="K10" s="5" t="s">
        <v>63</v>
      </c>
      <c r="L10" s="5"/>
      <c r="M10" s="5" t="e">
        <f>TINV(0.05,(COUNT(H7:H21)*H4-2))*S22/M23*SQRT(1/(COUNT(H7:H21)*H4)+(SUM(H7:H21)/COUNT(H7:H21)+M24/M23)^2/S23)</f>
        <v>#NUM!</v>
      </c>
      <c r="P10" s="92" t="s">
        <v>64</v>
      </c>
      <c r="Q10" s="90" t="e">
        <f>TINV(0.05,(COUNT(H7:H21)*H4-2))*S22/M23*SQRT(1/(COUNT(H7:H21)*H4)+(SUM(H7:H21)/COUNT(H7:H21)+M24/M23)^2/S23)</f>
        <v>#NUM!</v>
      </c>
      <c r="R10" s="5" t="s">
        <v>15</v>
      </c>
      <c r="W10" s="5" t="e">
        <f t="shared" si="0"/>
        <v>#DIV/0!</v>
      </c>
      <c r="X10" s="5" t="e">
        <f t="shared" si="1"/>
        <v>#DIV/0!</v>
      </c>
      <c r="Y10" s="90" t="e">
        <f t="shared" si="2"/>
        <v>#NUM!</v>
      </c>
      <c r="Z10" s="90" t="e">
        <f t="shared" si="3"/>
        <v>#DIV/0!</v>
      </c>
      <c r="AA10" s="90" t="e">
        <f t="shared" si="4"/>
        <v>#DIV/0!</v>
      </c>
      <c r="AB10" s="94" t="e">
        <f t="shared" si="5"/>
        <v>#NUM!</v>
      </c>
      <c r="AC10" s="94" t="e">
        <f t="shared" si="6"/>
        <v>#DIV/0!</v>
      </c>
      <c r="AD10" s="94" t="e">
        <f t="shared" si="7"/>
        <v>#DIV/0!</v>
      </c>
    </row>
    <row r="11" spans="1:30" ht="12.75" customHeight="1" x14ac:dyDescent="0.25">
      <c r="A11" s="21">
        <v>5</v>
      </c>
      <c r="B11" s="101"/>
      <c r="C11" s="102"/>
      <c r="D11" s="103"/>
      <c r="E11" s="103"/>
      <c r="F11" s="104"/>
      <c r="G11" s="20"/>
      <c r="H11" s="20"/>
      <c r="I11" s="71"/>
      <c r="K11" s="5" t="s">
        <v>18</v>
      </c>
      <c r="L11" s="5"/>
      <c r="M11" s="5" t="e">
        <f>M8+M10</f>
        <v>#DIV/0!</v>
      </c>
      <c r="P11" s="95" t="s">
        <v>62</v>
      </c>
      <c r="Q11" s="94" t="e">
        <f>SQRT(SUM(U30:U44)/(COUNT(G7:G21)-2))*TINV((100-95)/100,COUNT(G7:G21)-2)/M23*SQRT(1/COUNT(G7:G21)+1/H4+((0-AVERAGE(G7:G21))^2/M23^2)/(SUM(R30:R44)-SUM(H7:H21)^2/COUNT(G7:G21)))</f>
        <v>#NUM!</v>
      </c>
      <c r="R11" s="94" t="s">
        <v>61</v>
      </c>
      <c r="W11" s="5" t="e">
        <f t="shared" si="0"/>
        <v>#DIV/0!</v>
      </c>
      <c r="X11" s="5" t="e">
        <f t="shared" si="1"/>
        <v>#DIV/0!</v>
      </c>
      <c r="Y11" s="90" t="e">
        <f t="shared" si="2"/>
        <v>#NUM!</v>
      </c>
      <c r="Z11" s="90" t="e">
        <f t="shared" si="3"/>
        <v>#DIV/0!</v>
      </c>
      <c r="AA11" s="90" t="e">
        <f t="shared" si="4"/>
        <v>#DIV/0!</v>
      </c>
      <c r="AB11" s="94" t="e">
        <f t="shared" si="5"/>
        <v>#NUM!</v>
      </c>
      <c r="AC11" s="94" t="e">
        <f t="shared" si="6"/>
        <v>#DIV/0!</v>
      </c>
      <c r="AD11" s="94" t="e">
        <f t="shared" si="7"/>
        <v>#DIV/0!</v>
      </c>
    </row>
    <row r="12" spans="1:30" ht="12.75" customHeight="1" x14ac:dyDescent="0.25">
      <c r="A12" s="21">
        <v>6</v>
      </c>
      <c r="B12" s="101"/>
      <c r="C12" s="102"/>
      <c r="D12" s="103"/>
      <c r="E12" s="103"/>
      <c r="F12" s="104"/>
      <c r="G12" s="20"/>
      <c r="H12" s="20"/>
      <c r="I12" s="71"/>
      <c r="K12" s="5" t="s">
        <v>19</v>
      </c>
      <c r="L12" s="5"/>
      <c r="M12" s="5" t="e">
        <f>M8-M10</f>
        <v>#DIV/0!</v>
      </c>
      <c r="O12" s="83"/>
      <c r="R12" s="5" t="s">
        <v>15</v>
      </c>
      <c r="W12" s="5" t="e">
        <f t="shared" si="0"/>
        <v>#DIV/0!</v>
      </c>
      <c r="X12" s="5" t="e">
        <f t="shared" si="1"/>
        <v>#DIV/0!</v>
      </c>
      <c r="Y12" s="90" t="e">
        <f t="shared" si="2"/>
        <v>#NUM!</v>
      </c>
      <c r="Z12" s="90" t="e">
        <f t="shared" si="3"/>
        <v>#DIV/0!</v>
      </c>
      <c r="AA12" s="90" t="e">
        <f t="shared" si="4"/>
        <v>#DIV/0!</v>
      </c>
      <c r="AB12" s="94" t="e">
        <f t="shared" si="5"/>
        <v>#NUM!</v>
      </c>
      <c r="AC12" s="94" t="e">
        <f t="shared" si="6"/>
        <v>#DIV/0!</v>
      </c>
      <c r="AD12" s="94" t="e">
        <f t="shared" si="7"/>
        <v>#DIV/0!</v>
      </c>
    </row>
    <row r="13" spans="1:30" ht="12.75" customHeight="1" x14ac:dyDescent="0.25">
      <c r="A13" s="21">
        <v>7</v>
      </c>
      <c r="B13" s="101"/>
      <c r="C13" s="102"/>
      <c r="D13" s="103"/>
      <c r="E13" s="103"/>
      <c r="F13" s="104"/>
      <c r="G13" s="20"/>
      <c r="H13" s="20"/>
      <c r="I13" s="71"/>
      <c r="J13" s="4" t="s">
        <v>15</v>
      </c>
      <c r="R13" s="5" t="s">
        <v>15</v>
      </c>
      <c r="W13" s="5" t="e">
        <f t="shared" si="0"/>
        <v>#DIV/0!</v>
      </c>
      <c r="X13" s="5" t="e">
        <f t="shared" si="1"/>
        <v>#DIV/0!</v>
      </c>
      <c r="Y13" s="90" t="e">
        <f t="shared" si="2"/>
        <v>#NUM!</v>
      </c>
      <c r="Z13" s="90" t="e">
        <f t="shared" si="3"/>
        <v>#DIV/0!</v>
      </c>
      <c r="AA13" s="90" t="e">
        <f t="shared" si="4"/>
        <v>#DIV/0!</v>
      </c>
      <c r="AB13" s="94" t="e">
        <f t="shared" si="5"/>
        <v>#NUM!</v>
      </c>
      <c r="AC13" s="94" t="e">
        <f t="shared" si="6"/>
        <v>#DIV/0!</v>
      </c>
      <c r="AD13" s="94" t="e">
        <f t="shared" si="7"/>
        <v>#DIV/0!</v>
      </c>
    </row>
    <row r="14" spans="1:30" ht="12.75" customHeight="1" x14ac:dyDescent="0.25">
      <c r="A14" s="21">
        <v>8</v>
      </c>
      <c r="B14" s="101"/>
      <c r="C14" s="102"/>
      <c r="D14" s="103"/>
      <c r="E14" s="103"/>
      <c r="F14" s="104"/>
      <c r="G14" s="20"/>
      <c r="H14" s="20"/>
      <c r="I14" s="71"/>
      <c r="J14" s="4" t="s">
        <v>15</v>
      </c>
      <c r="R14" s="5" t="s">
        <v>15</v>
      </c>
      <c r="W14" s="5" t="e">
        <f t="shared" si="0"/>
        <v>#DIV/0!</v>
      </c>
      <c r="X14" s="5" t="e">
        <f t="shared" si="1"/>
        <v>#DIV/0!</v>
      </c>
      <c r="Y14" s="90" t="e">
        <f t="shared" si="2"/>
        <v>#NUM!</v>
      </c>
      <c r="Z14" s="90" t="e">
        <f t="shared" si="3"/>
        <v>#DIV/0!</v>
      </c>
      <c r="AA14" s="90" t="e">
        <f t="shared" si="4"/>
        <v>#DIV/0!</v>
      </c>
      <c r="AB14" s="94" t="e">
        <f t="shared" si="5"/>
        <v>#NUM!</v>
      </c>
      <c r="AC14" s="94" t="e">
        <f t="shared" si="6"/>
        <v>#DIV/0!</v>
      </c>
      <c r="AD14" s="94" t="e">
        <f t="shared" si="7"/>
        <v>#DIV/0!</v>
      </c>
    </row>
    <row r="15" spans="1:30" ht="12.75" customHeight="1" x14ac:dyDescent="0.25">
      <c r="A15" s="21">
        <v>9</v>
      </c>
      <c r="B15" s="101"/>
      <c r="C15" s="102"/>
      <c r="D15" s="103"/>
      <c r="E15" s="103"/>
      <c r="F15" s="104"/>
      <c r="G15" s="20"/>
      <c r="H15" s="20"/>
      <c r="I15" s="71"/>
      <c r="J15" s="4" t="s">
        <v>15</v>
      </c>
      <c r="R15" s="5" t="s">
        <v>15</v>
      </c>
      <c r="W15" s="5" t="e">
        <f t="shared" si="0"/>
        <v>#DIV/0!</v>
      </c>
      <c r="X15" s="5" t="e">
        <f t="shared" si="1"/>
        <v>#DIV/0!</v>
      </c>
      <c r="Y15" s="90" t="e">
        <f t="shared" si="2"/>
        <v>#NUM!</v>
      </c>
      <c r="Z15" s="90" t="e">
        <f t="shared" si="3"/>
        <v>#DIV/0!</v>
      </c>
      <c r="AA15" s="90" t="e">
        <f t="shared" si="4"/>
        <v>#DIV/0!</v>
      </c>
      <c r="AB15" s="94" t="e">
        <f t="shared" si="5"/>
        <v>#NUM!</v>
      </c>
      <c r="AC15" s="94" t="e">
        <f t="shared" si="6"/>
        <v>#DIV/0!</v>
      </c>
      <c r="AD15" s="94" t="e">
        <f t="shared" si="7"/>
        <v>#DIV/0!</v>
      </c>
    </row>
    <row r="16" spans="1:30" ht="12.75" customHeight="1" x14ac:dyDescent="0.25">
      <c r="A16" s="21">
        <v>10</v>
      </c>
      <c r="B16" s="101"/>
      <c r="C16" s="102"/>
      <c r="D16" s="103"/>
      <c r="E16" s="103"/>
      <c r="F16" s="104"/>
      <c r="G16" s="20"/>
      <c r="H16" s="20"/>
      <c r="I16" s="71"/>
      <c r="J16" s="4" t="s">
        <v>15</v>
      </c>
      <c r="R16" s="5" t="s">
        <v>15</v>
      </c>
      <c r="W16" s="5" t="e">
        <f t="shared" si="0"/>
        <v>#DIV/0!</v>
      </c>
      <c r="X16" s="5" t="e">
        <f t="shared" si="1"/>
        <v>#DIV/0!</v>
      </c>
      <c r="Y16" s="90" t="e">
        <f t="shared" si="2"/>
        <v>#NUM!</v>
      </c>
      <c r="Z16" s="90" t="e">
        <f t="shared" si="3"/>
        <v>#DIV/0!</v>
      </c>
      <c r="AA16" s="90" t="e">
        <f t="shared" si="4"/>
        <v>#DIV/0!</v>
      </c>
      <c r="AB16" s="94" t="e">
        <f t="shared" si="5"/>
        <v>#NUM!</v>
      </c>
      <c r="AC16" s="94" t="e">
        <f t="shared" si="6"/>
        <v>#DIV/0!</v>
      </c>
      <c r="AD16" s="94" t="e">
        <f t="shared" si="7"/>
        <v>#DIV/0!</v>
      </c>
    </row>
    <row r="17" spans="1:30" ht="12.75" customHeight="1" x14ac:dyDescent="0.25">
      <c r="A17" s="21">
        <v>11</v>
      </c>
      <c r="B17" s="101"/>
      <c r="C17" s="102"/>
      <c r="D17" s="103"/>
      <c r="E17" s="103"/>
      <c r="F17" s="104"/>
      <c r="G17" s="20"/>
      <c r="H17" s="20"/>
      <c r="I17" s="71"/>
      <c r="J17" s="4" t="s">
        <v>15</v>
      </c>
      <c r="R17" s="5" t="s">
        <v>15</v>
      </c>
      <c r="W17" s="5" t="e">
        <f t="shared" si="0"/>
        <v>#DIV/0!</v>
      </c>
      <c r="X17" s="5" t="e">
        <f t="shared" si="1"/>
        <v>#DIV/0!</v>
      </c>
      <c r="Y17" s="90" t="e">
        <f t="shared" si="2"/>
        <v>#NUM!</v>
      </c>
      <c r="Z17" s="90" t="e">
        <f t="shared" si="3"/>
        <v>#DIV/0!</v>
      </c>
      <c r="AA17" s="90" t="e">
        <f t="shared" si="4"/>
        <v>#DIV/0!</v>
      </c>
      <c r="AB17" s="94" t="e">
        <f t="shared" si="5"/>
        <v>#NUM!</v>
      </c>
      <c r="AC17" s="94" t="e">
        <f t="shared" si="6"/>
        <v>#DIV/0!</v>
      </c>
      <c r="AD17" s="94" t="e">
        <f t="shared" si="7"/>
        <v>#DIV/0!</v>
      </c>
    </row>
    <row r="18" spans="1:30" ht="12.75" customHeight="1" x14ac:dyDescent="0.25">
      <c r="A18" s="21">
        <v>12</v>
      </c>
      <c r="B18" s="101"/>
      <c r="C18" s="102"/>
      <c r="D18" s="103"/>
      <c r="E18" s="103"/>
      <c r="F18" s="104"/>
      <c r="G18" s="20"/>
      <c r="H18" s="20"/>
      <c r="I18" s="71"/>
      <c r="J18" s="4" t="s">
        <v>15</v>
      </c>
      <c r="R18" s="5" t="s">
        <v>15</v>
      </c>
      <c r="W18" s="5" t="e">
        <f t="shared" si="0"/>
        <v>#DIV/0!</v>
      </c>
      <c r="X18" s="5" t="e">
        <f t="shared" si="1"/>
        <v>#DIV/0!</v>
      </c>
      <c r="Y18" s="90" t="e">
        <f t="shared" si="2"/>
        <v>#NUM!</v>
      </c>
      <c r="Z18" s="90" t="e">
        <f t="shared" si="3"/>
        <v>#DIV/0!</v>
      </c>
      <c r="AA18" s="90" t="e">
        <f t="shared" si="4"/>
        <v>#DIV/0!</v>
      </c>
      <c r="AB18" s="94" t="e">
        <f t="shared" si="5"/>
        <v>#NUM!</v>
      </c>
      <c r="AC18" s="94" t="e">
        <f t="shared" si="6"/>
        <v>#DIV/0!</v>
      </c>
      <c r="AD18" s="94" t="e">
        <f t="shared" si="7"/>
        <v>#DIV/0!</v>
      </c>
    </row>
    <row r="19" spans="1:30" ht="12.75" customHeight="1" x14ac:dyDescent="0.25">
      <c r="A19" s="21">
        <v>13</v>
      </c>
      <c r="B19" s="101"/>
      <c r="C19" s="102"/>
      <c r="D19" s="103"/>
      <c r="E19" s="103"/>
      <c r="F19" s="104"/>
      <c r="G19" s="20"/>
      <c r="H19" s="20"/>
      <c r="I19" s="71"/>
      <c r="J19" s="4" t="s">
        <v>15</v>
      </c>
      <c r="R19" s="5" t="s">
        <v>15</v>
      </c>
      <c r="W19" s="5" t="e">
        <f t="shared" si="0"/>
        <v>#DIV/0!</v>
      </c>
      <c r="X19" s="5" t="e">
        <f t="shared" si="1"/>
        <v>#DIV/0!</v>
      </c>
      <c r="Y19" s="90" t="e">
        <f t="shared" si="2"/>
        <v>#NUM!</v>
      </c>
      <c r="Z19" s="90" t="e">
        <f t="shared" si="3"/>
        <v>#DIV/0!</v>
      </c>
      <c r="AA19" s="90" t="e">
        <f t="shared" si="4"/>
        <v>#DIV/0!</v>
      </c>
      <c r="AB19" s="94" t="e">
        <f t="shared" si="5"/>
        <v>#NUM!</v>
      </c>
      <c r="AC19" s="94" t="e">
        <f t="shared" si="6"/>
        <v>#DIV/0!</v>
      </c>
      <c r="AD19" s="94" t="e">
        <f t="shared" si="7"/>
        <v>#DIV/0!</v>
      </c>
    </row>
    <row r="20" spans="1:30" ht="12.75" customHeight="1" x14ac:dyDescent="0.25">
      <c r="A20" s="21">
        <v>14</v>
      </c>
      <c r="B20" s="101"/>
      <c r="C20" s="102"/>
      <c r="D20" s="103"/>
      <c r="E20" s="103"/>
      <c r="F20" s="104"/>
      <c r="G20" s="20"/>
      <c r="H20" s="20"/>
      <c r="I20" s="71"/>
      <c r="J20" s="4" t="s">
        <v>15</v>
      </c>
      <c r="R20" s="5" t="s">
        <v>15</v>
      </c>
      <c r="W20" s="5" t="e">
        <f t="shared" si="0"/>
        <v>#DIV/0!</v>
      </c>
      <c r="X20" s="5" t="e">
        <f t="shared" si="1"/>
        <v>#DIV/0!</v>
      </c>
      <c r="Y20" s="90" t="e">
        <f t="shared" si="2"/>
        <v>#NUM!</v>
      </c>
      <c r="Z20" s="90" t="e">
        <f t="shared" si="3"/>
        <v>#DIV/0!</v>
      </c>
      <c r="AA20" s="90" t="e">
        <f t="shared" si="4"/>
        <v>#DIV/0!</v>
      </c>
      <c r="AB20" s="94" t="e">
        <f t="shared" si="5"/>
        <v>#NUM!</v>
      </c>
      <c r="AC20" s="94" t="e">
        <f t="shared" si="6"/>
        <v>#DIV/0!</v>
      </c>
      <c r="AD20" s="94" t="e">
        <f t="shared" si="7"/>
        <v>#DIV/0!</v>
      </c>
    </row>
    <row r="21" spans="1:30" ht="12.75" customHeight="1" thickBot="1" x14ac:dyDescent="0.3">
      <c r="A21" s="10">
        <v>15</v>
      </c>
      <c r="B21" s="106"/>
      <c r="C21" s="107"/>
      <c r="D21" s="108"/>
      <c r="E21" s="108"/>
      <c r="F21" s="109"/>
      <c r="G21" s="22"/>
      <c r="H21" s="22"/>
      <c r="I21" s="71"/>
      <c r="L21" s="23"/>
      <c r="R21" s="84" t="s">
        <v>57</v>
      </c>
      <c r="S21" s="85"/>
      <c r="W21" s="5" t="e">
        <f t="shared" si="0"/>
        <v>#DIV/0!</v>
      </c>
      <c r="X21" s="5" t="e">
        <f t="shared" si="1"/>
        <v>#DIV/0!</v>
      </c>
      <c r="Y21" s="90" t="e">
        <f t="shared" si="2"/>
        <v>#NUM!</v>
      </c>
      <c r="Z21" s="90" t="e">
        <f t="shared" si="3"/>
        <v>#DIV/0!</v>
      </c>
      <c r="AA21" s="90" t="e">
        <f t="shared" si="4"/>
        <v>#DIV/0!</v>
      </c>
      <c r="AB21" s="94" t="e">
        <f t="shared" si="5"/>
        <v>#NUM!</v>
      </c>
      <c r="AC21" s="94" t="e">
        <f t="shared" si="6"/>
        <v>#DIV/0!</v>
      </c>
      <c r="AD21" s="94" t="e">
        <f t="shared" si="7"/>
        <v>#DIV/0!</v>
      </c>
    </row>
    <row r="22" spans="1:30" x14ac:dyDescent="0.2">
      <c r="A22" s="24" t="str">
        <f>IF(ISERROR(SLOPE(G7:G21,H7:H21)),"",IF(INTERCEPT(G7:G21,H7:H21)=0,"Resultierende Funktion: y = "&amp;SLOPE(G7:G21,H7:H21)&amp;" • x + "&amp;INTERCEPT(G7:G21,H7:H21),IF(ISERROR(LOG(C4*INTERCEPT(G7:G21,H7:H21)/SLOPE(G7:G21,H7:H21))),"","Resultierende Funktion: y = "&amp;FIXED(SLOPE(G7:G21,H7:H21),3-INT(LOG(SLOPE(G7:G21,H7:H21))),TRUE)&amp;" • x + "&amp;FIXED(INTERCEPT(G7:G21,H7:H21),3-INT(LOG(INTERCEPT(G7:G21,H7:H21))),TRUE))))</f>
        <v/>
      </c>
      <c r="B22" s="24"/>
      <c r="C22" s="24"/>
      <c r="D22" s="25"/>
      <c r="E22" s="25"/>
      <c r="F22" s="26"/>
      <c r="G22" s="27"/>
      <c r="H22" s="26" t="str">
        <f>IF(ISERROR(SLOPE(G7:G21,H7:H21)),"",IF(ISBLANK(C4),"Angabe, PVF?",IF(INTERCEPT(G7:G21,H7:H21)=0,"Gehalt der Probe = 0 "&amp;H6,IF(ISERROR(LOG(INTERCEPT(G7:G21,H7:H21)/SLOPE(G7:G21,H7:H21))),"Die berechnete Konzentration ist negativ! ?",IF(ISERROR(K5),"Gehalt, berechnet = "&amp;K3&amp;" ± "&amp;"0 "&amp;H6,"Gehalt, berechnet = "&amp;K3&amp;" ± "&amp;K5&amp;" "&amp;H6)))))</f>
        <v/>
      </c>
      <c r="I22" s="26"/>
      <c r="J22" s="4" t="s">
        <v>15</v>
      </c>
      <c r="R22" s="86" t="s">
        <v>56</v>
      </c>
      <c r="S22" s="88" t="e">
        <f>SQRT(((SUM(S30:S44)-SUM(G7:G21)^2/COUNT(H7:H21))-(SUM(T30:T44)-SUM(H7:H21)*SUM(G7:G21)/COUNT(H7:H21))^2/(SUM(R30:R44)-SUM(H7:H21)^2/COUNT(H7:H21)))/(COUNT(H7:H21)-2))</f>
        <v>#DIV/0!</v>
      </c>
      <c r="W22" s="5" t="e">
        <f t="shared" si="0"/>
        <v>#DIV/0!</v>
      </c>
      <c r="X22" s="5" t="e">
        <f t="shared" si="1"/>
        <v>#DIV/0!</v>
      </c>
      <c r="Y22" s="90" t="e">
        <f t="shared" si="2"/>
        <v>#NUM!</v>
      </c>
      <c r="Z22" s="90" t="e">
        <f t="shared" si="3"/>
        <v>#DIV/0!</v>
      </c>
      <c r="AA22" s="90" t="e">
        <f t="shared" si="4"/>
        <v>#DIV/0!</v>
      </c>
      <c r="AB22" s="94" t="e">
        <f t="shared" si="5"/>
        <v>#NUM!</v>
      </c>
      <c r="AC22" s="94" t="e">
        <f t="shared" si="6"/>
        <v>#DIV/0!</v>
      </c>
      <c r="AD22" s="94" t="e">
        <f t="shared" si="7"/>
        <v>#DIV/0!</v>
      </c>
    </row>
    <row r="23" spans="1:30" ht="15" x14ac:dyDescent="0.25">
      <c r="A23" s="28" t="str">
        <f>IF(OR(ISERROR(CORREL(G7:G21,H7:H21)),A22=""),"","Korrel = "&amp;FIXED(CORREL(G7:G21,H7:H21),3))</f>
        <v/>
      </c>
      <c r="B23" s="24"/>
      <c r="C23" s="24"/>
      <c r="D23" s="25"/>
      <c r="E23" s="25"/>
      <c r="F23" s="26"/>
      <c r="G23" s="27"/>
      <c r="H23" s="29" t="str">
        <f>IF(ISERROR(SLOPE(G7:G21,H7:H21)),"",IF(ISBLANK(C4),"Angabe, PVF?",IF(INTERCEPT(G7:G21,H7:H21)=0,"Gehalt der Probe = 0 "&amp;H6,IF(ISERROR(LOG(INTERCEPT(G7:G21,H7:H21)/SLOPE(G7:G21,H7:H21))),"Die berechnete Konzentration ist negativ! ?",IF(ISERROR(K5),"Gehalt der unverdünnten Probe ="&amp;K4&amp;" ± 0 "&amp;H6,"Gehalt der unverdünnten Probe ="&amp;K4&amp;" ± "&amp;K6&amp;" "&amp;H6)))))</f>
        <v/>
      </c>
      <c r="I23" s="29"/>
      <c r="J23" s="4" t="s">
        <v>15</v>
      </c>
      <c r="K23" s="5"/>
      <c r="L23" s="30" t="s">
        <v>20</v>
      </c>
      <c r="M23" s="5" t="e">
        <f>SLOPE(G7:G21,H7:H21)</f>
        <v>#DIV/0!</v>
      </c>
      <c r="N23" s="31" t="str">
        <f>G6&amp;"/("&amp;H6&amp;")"</f>
        <v>Info.wert/()</v>
      </c>
      <c r="O23" s="32"/>
      <c r="P23" s="33"/>
      <c r="Q23" s="5"/>
      <c r="R23" s="87" t="s">
        <v>55</v>
      </c>
      <c r="S23" s="89" t="e">
        <f>(SUM(R30:R44)-SUM(H7:H21)^2/COUNT(H7:H21))</f>
        <v>#DIV/0!</v>
      </c>
      <c r="W23" s="5" t="e">
        <f t="shared" si="0"/>
        <v>#DIV/0!</v>
      </c>
      <c r="X23" s="5" t="e">
        <f t="shared" si="1"/>
        <v>#DIV/0!</v>
      </c>
      <c r="Y23" s="90" t="e">
        <f t="shared" si="2"/>
        <v>#NUM!</v>
      </c>
      <c r="Z23" s="90" t="e">
        <f t="shared" si="3"/>
        <v>#DIV/0!</v>
      </c>
      <c r="AA23" s="90" t="e">
        <f t="shared" si="4"/>
        <v>#DIV/0!</v>
      </c>
      <c r="AB23" s="94" t="e">
        <f t="shared" si="5"/>
        <v>#NUM!</v>
      </c>
      <c r="AC23" s="94" t="e">
        <f t="shared" si="6"/>
        <v>#DIV/0!</v>
      </c>
      <c r="AD23" s="94" t="e">
        <f t="shared" si="7"/>
        <v>#DIV/0!</v>
      </c>
    </row>
    <row r="24" spans="1:30" ht="9" customHeight="1" x14ac:dyDescent="0.2">
      <c r="H24" s="70" t="str">
        <f>IF(COUNT(G7:G21)&lt;2,"",IF(ISERROR(LOG(INTERCEPT(G7:G21,H7:H21)/SLOPE(G7:G21,H7:H21))),-1*FIXED(C4*ABS(INTERCEPT(G7:G21,H7:H21)/SLOPE(G7:G21,H7:H21)),2-INT(LOG(C4*ABS(INTERCEPT(G7:G21,H7:H21)/SLOPE(G7:G21,H7:H21)))),TRUE)&amp;" "&amp;H6,"(Als Schätzwert für die Messunsicherheit ist hier der auf 2 signifikante Stellen gerundete Vertrauensbereich (P=95%) nach DIN 32633 für x=0 angegeben)"))</f>
        <v/>
      </c>
      <c r="I24" s="55"/>
      <c r="J24" s="4" t="s">
        <v>15</v>
      </c>
      <c r="K24" s="5"/>
      <c r="L24" s="30" t="s">
        <v>21</v>
      </c>
      <c r="M24" s="5" t="e">
        <f>INTERCEPT(G7:G21,H7:H21)</f>
        <v>#DIV/0!</v>
      </c>
      <c r="N24" s="31" t="str">
        <f>G6</f>
        <v>Info.wert</v>
      </c>
      <c r="O24" s="32"/>
      <c r="P24" s="33"/>
      <c r="Q24" s="5"/>
      <c r="W24" s="5" t="e">
        <f t="shared" si="0"/>
        <v>#DIV/0!</v>
      </c>
      <c r="X24" s="5" t="e">
        <f t="shared" si="1"/>
        <v>#DIV/0!</v>
      </c>
      <c r="Y24" s="90" t="e">
        <f t="shared" si="2"/>
        <v>#NUM!</v>
      </c>
      <c r="Z24" s="90" t="e">
        <f t="shared" si="3"/>
        <v>#DIV/0!</v>
      </c>
      <c r="AA24" s="90" t="e">
        <f t="shared" si="4"/>
        <v>#DIV/0!</v>
      </c>
      <c r="AB24" s="94" t="e">
        <f t="shared" si="5"/>
        <v>#NUM!</v>
      </c>
      <c r="AC24" s="94" t="e">
        <f t="shared" si="6"/>
        <v>#DIV/0!</v>
      </c>
      <c r="AD24" s="94" t="e">
        <f t="shared" si="7"/>
        <v>#DIV/0!</v>
      </c>
    </row>
    <row r="25" spans="1:30" ht="9" customHeight="1" x14ac:dyDescent="0.2">
      <c r="A25" s="5"/>
      <c r="B25" s="35"/>
      <c r="C25" s="35"/>
      <c r="D25" s="5"/>
      <c r="E25" s="5"/>
      <c r="F25" s="5"/>
      <c r="G25" s="5"/>
      <c r="H25" s="5"/>
      <c r="I25" s="5"/>
      <c r="J25" s="4" t="s">
        <v>15</v>
      </c>
      <c r="L25" s="30"/>
      <c r="M25" s="5"/>
      <c r="N25" s="36"/>
      <c r="O25" s="35" t="s">
        <v>22</v>
      </c>
      <c r="P25" s="37"/>
      <c r="Q25" s="38" t="s">
        <v>4</v>
      </c>
      <c r="R25" s="5" t="s">
        <v>15</v>
      </c>
      <c r="W25" s="5" t="e">
        <f t="shared" si="0"/>
        <v>#DIV/0!</v>
      </c>
      <c r="X25" s="5" t="e">
        <f t="shared" si="1"/>
        <v>#DIV/0!</v>
      </c>
      <c r="Y25" s="90" t="e">
        <f t="shared" si="2"/>
        <v>#NUM!</v>
      </c>
      <c r="Z25" s="90" t="e">
        <f t="shared" si="3"/>
        <v>#DIV/0!</v>
      </c>
      <c r="AA25" s="90" t="e">
        <f t="shared" si="4"/>
        <v>#DIV/0!</v>
      </c>
      <c r="AB25" s="94" t="e">
        <f t="shared" si="5"/>
        <v>#NUM!</v>
      </c>
      <c r="AC25" s="94" t="e">
        <f t="shared" si="6"/>
        <v>#DIV/0!</v>
      </c>
      <c r="AD25" s="94" t="e">
        <f t="shared" si="7"/>
        <v>#DIV/0!</v>
      </c>
    </row>
    <row r="26" spans="1:30" ht="9" customHeight="1" x14ac:dyDescent="0.2">
      <c r="J26" s="4" t="s">
        <v>15</v>
      </c>
      <c r="K26" s="5"/>
      <c r="L26" s="30" t="s">
        <v>23</v>
      </c>
      <c r="M26" s="14" t="s">
        <v>24</v>
      </c>
      <c r="N26" s="39"/>
      <c r="O26" s="14"/>
      <c r="P26" s="14" t="s">
        <v>25</v>
      </c>
      <c r="Q26" s="40" t="s">
        <v>25</v>
      </c>
      <c r="R26" s="14" t="s">
        <v>49</v>
      </c>
      <c r="S26" s="14" t="s">
        <v>51</v>
      </c>
      <c r="T26" s="14" t="s">
        <v>52</v>
      </c>
      <c r="U26" s="5" t="s">
        <v>50</v>
      </c>
      <c r="W26" s="5" t="e">
        <f t="shared" si="0"/>
        <v>#DIV/0!</v>
      </c>
      <c r="X26" s="5" t="e">
        <f t="shared" si="1"/>
        <v>#DIV/0!</v>
      </c>
      <c r="Y26" s="90" t="e">
        <f t="shared" si="2"/>
        <v>#NUM!</v>
      </c>
      <c r="Z26" s="90" t="e">
        <f t="shared" si="3"/>
        <v>#DIV/0!</v>
      </c>
      <c r="AA26" s="90" t="e">
        <f t="shared" si="4"/>
        <v>#DIV/0!</v>
      </c>
      <c r="AB26" s="94" t="e">
        <f t="shared" si="5"/>
        <v>#NUM!</v>
      </c>
      <c r="AC26" s="94" t="e">
        <f t="shared" si="6"/>
        <v>#DIV/0!</v>
      </c>
      <c r="AD26" s="94" t="e">
        <f t="shared" si="7"/>
        <v>#DIV/0!</v>
      </c>
    </row>
    <row r="27" spans="1:30" ht="9" customHeight="1" x14ac:dyDescent="0.2">
      <c r="J27" s="4" t="s">
        <v>15</v>
      </c>
      <c r="K27" s="5"/>
      <c r="L27" s="30">
        <f>Standardaddition!H6</f>
        <v>0</v>
      </c>
      <c r="M27" s="14" t="str">
        <f>Standardaddition!G6</f>
        <v>Info.wert</v>
      </c>
      <c r="N27" s="39" t="s">
        <v>26</v>
      </c>
      <c r="O27" s="14"/>
      <c r="P27" s="14">
        <f>Standardaddition!H6</f>
        <v>0</v>
      </c>
      <c r="Q27" s="40">
        <f>Standardaddition!H6</f>
        <v>0</v>
      </c>
      <c r="U27" s="5" t="s">
        <v>15</v>
      </c>
      <c r="W27" s="5" t="e">
        <f t="shared" si="0"/>
        <v>#DIV/0!</v>
      </c>
      <c r="X27" s="5" t="e">
        <f t="shared" si="1"/>
        <v>#DIV/0!</v>
      </c>
      <c r="Y27" s="90" t="e">
        <f t="shared" si="2"/>
        <v>#NUM!</v>
      </c>
      <c r="Z27" s="90" t="e">
        <f t="shared" si="3"/>
        <v>#DIV/0!</v>
      </c>
      <c r="AA27" s="90" t="e">
        <f t="shared" si="4"/>
        <v>#DIV/0!</v>
      </c>
      <c r="AB27" s="94" t="e">
        <f t="shared" si="5"/>
        <v>#NUM!</v>
      </c>
      <c r="AC27" s="94" t="e">
        <f t="shared" si="6"/>
        <v>#DIV/0!</v>
      </c>
      <c r="AD27" s="94" t="e">
        <f t="shared" si="7"/>
        <v>#DIV/0!</v>
      </c>
    </row>
    <row r="28" spans="1:30" ht="9" customHeight="1" x14ac:dyDescent="0.2">
      <c r="J28" s="4" t="s">
        <v>15</v>
      </c>
      <c r="K28" s="5"/>
      <c r="L28" s="30" t="s">
        <v>54</v>
      </c>
      <c r="M28" s="14" t="s">
        <v>53</v>
      </c>
      <c r="N28" s="39"/>
      <c r="O28" s="14"/>
      <c r="P28" s="41"/>
      <c r="Q28" s="42"/>
      <c r="U28" s="5" t="s">
        <v>15</v>
      </c>
      <c r="W28" s="5" t="e">
        <f t="shared" si="0"/>
        <v>#DIV/0!</v>
      </c>
      <c r="X28" s="5" t="e">
        <f t="shared" si="1"/>
        <v>#DIV/0!</v>
      </c>
      <c r="Y28" s="90" t="e">
        <f t="shared" si="2"/>
        <v>#NUM!</v>
      </c>
      <c r="Z28" s="90" t="e">
        <f t="shared" si="3"/>
        <v>#DIV/0!</v>
      </c>
      <c r="AA28" s="90" t="e">
        <f t="shared" si="4"/>
        <v>#DIV/0!</v>
      </c>
      <c r="AB28" s="94" t="e">
        <f t="shared" si="5"/>
        <v>#NUM!</v>
      </c>
      <c r="AC28" s="94" t="e">
        <f t="shared" si="6"/>
        <v>#DIV/0!</v>
      </c>
      <c r="AD28" s="94" t="e">
        <f t="shared" si="7"/>
        <v>#DIV/0!</v>
      </c>
    </row>
    <row r="29" spans="1:30" ht="9" customHeight="1" x14ac:dyDescent="0.2">
      <c r="J29" s="4" t="s">
        <v>15</v>
      </c>
      <c r="L29" s="30" t="e">
        <f>INTERCEPT(G7:G21,H7:H21)/SLOPE(G7:G21,H7:H21)*-1</f>
        <v>#DIV/0!</v>
      </c>
      <c r="M29" s="14">
        <v>0</v>
      </c>
      <c r="N29" s="39" t="e">
        <f t="shared" ref="N29:N44" si="8">IF(H6="",NA(),L29*M$23+M$24)</f>
        <v>#N/A</v>
      </c>
      <c r="O29" s="14"/>
      <c r="P29" s="14" t="e">
        <f t="shared" ref="P29:P44" si="9">IF(ISERROR(M29),"",(M29-M$24)/M$23)</f>
        <v>#DIV/0!</v>
      </c>
      <c r="Q29" s="42" t="e">
        <f t="shared" ref="Q29:Q44" si="10">IF(P29="",NA(),P29)</f>
        <v>#DIV/0!</v>
      </c>
      <c r="U29" s="5" t="str">
        <f t="shared" ref="U29:U44" si="11">IF(H6="","",(M29-N29)^2)</f>
        <v/>
      </c>
      <c r="W29" s="5" t="e">
        <f t="shared" si="0"/>
        <v>#DIV/0!</v>
      </c>
      <c r="X29" s="5" t="e">
        <f t="shared" si="1"/>
        <v>#DIV/0!</v>
      </c>
      <c r="Y29" s="90" t="e">
        <f t="shared" si="2"/>
        <v>#NUM!</v>
      </c>
      <c r="Z29" s="90" t="e">
        <f t="shared" si="3"/>
        <v>#DIV/0!</v>
      </c>
      <c r="AA29" s="90" t="e">
        <f t="shared" si="4"/>
        <v>#DIV/0!</v>
      </c>
      <c r="AB29" s="94" t="e">
        <f t="shared" si="5"/>
        <v>#NUM!</v>
      </c>
      <c r="AC29" s="94" t="e">
        <f t="shared" si="6"/>
        <v>#DIV/0!</v>
      </c>
      <c r="AD29" s="94" t="e">
        <f t="shared" si="7"/>
        <v>#DIV/0!</v>
      </c>
    </row>
    <row r="30" spans="1:30" ht="9" customHeight="1" x14ac:dyDescent="0.2">
      <c r="J30" s="4" t="s">
        <v>15</v>
      </c>
      <c r="K30" s="5">
        <f>Standardaddition!A7</f>
        <v>1</v>
      </c>
      <c r="L30" s="30" t="e">
        <f t="shared" ref="L30:L44" si="12">IF(H7="",NA(),H7)</f>
        <v>#N/A</v>
      </c>
      <c r="M30" s="14" t="e">
        <f t="shared" ref="M30:M44" si="13">IF(ISBLANK(G7),NA(),G7)</f>
        <v>#N/A</v>
      </c>
      <c r="N30" s="39" t="e">
        <f t="shared" si="8"/>
        <v>#N/A</v>
      </c>
      <c r="O30" s="14"/>
      <c r="P30" s="14" t="str">
        <f t="shared" si="9"/>
        <v/>
      </c>
      <c r="Q30" s="42" t="e">
        <f t="shared" si="10"/>
        <v>#N/A</v>
      </c>
      <c r="R30" s="5" t="str">
        <f>IF(H7="","",L30^2)</f>
        <v/>
      </c>
      <c r="S30" s="5" t="str">
        <f>IF(G7="","",M30^2)</f>
        <v/>
      </c>
      <c r="T30" s="5" t="str">
        <f>IF(OR(G7="",H7=""),"",M30*L30)</f>
        <v/>
      </c>
      <c r="U30" s="5" t="str">
        <f t="shared" si="11"/>
        <v/>
      </c>
      <c r="W30" s="5" t="e">
        <f t="shared" si="0"/>
        <v>#DIV/0!</v>
      </c>
      <c r="X30" s="5" t="e">
        <f t="shared" si="1"/>
        <v>#DIV/0!</v>
      </c>
      <c r="Y30" s="90" t="e">
        <f t="shared" si="2"/>
        <v>#NUM!</v>
      </c>
      <c r="Z30" s="90" t="e">
        <f t="shared" si="3"/>
        <v>#DIV/0!</v>
      </c>
      <c r="AA30" s="90" t="e">
        <f t="shared" si="4"/>
        <v>#DIV/0!</v>
      </c>
      <c r="AB30" s="94" t="e">
        <f t="shared" si="5"/>
        <v>#NUM!</v>
      </c>
      <c r="AC30" s="94" t="e">
        <f t="shared" si="6"/>
        <v>#DIV/0!</v>
      </c>
      <c r="AD30" s="94" t="e">
        <f t="shared" si="7"/>
        <v>#DIV/0!</v>
      </c>
    </row>
    <row r="31" spans="1:30" ht="9" customHeight="1" x14ac:dyDescent="0.2">
      <c r="J31" s="4" t="s">
        <v>15</v>
      </c>
      <c r="K31" s="5">
        <f>Standardaddition!A8</f>
        <v>2</v>
      </c>
      <c r="L31" s="30" t="e">
        <f t="shared" si="12"/>
        <v>#N/A</v>
      </c>
      <c r="M31" s="14" t="e">
        <f t="shared" si="13"/>
        <v>#N/A</v>
      </c>
      <c r="N31" s="39" t="e">
        <f t="shared" si="8"/>
        <v>#N/A</v>
      </c>
      <c r="O31" s="14"/>
      <c r="P31" s="14" t="str">
        <f t="shared" si="9"/>
        <v/>
      </c>
      <c r="Q31" s="42" t="e">
        <f t="shared" si="10"/>
        <v>#N/A</v>
      </c>
      <c r="R31" s="5" t="str">
        <f t="shared" ref="R31:R44" si="14">IF(H8="","",L31^2)</f>
        <v/>
      </c>
      <c r="S31" s="5" t="str">
        <f t="shared" ref="S31:S44" si="15">IF(G8="","",M31^2)</f>
        <v/>
      </c>
      <c r="T31" s="5" t="str">
        <f t="shared" ref="T31:T44" si="16">IF(OR(G8="",H8=""),"",M31*L31)</f>
        <v/>
      </c>
      <c r="U31" s="5" t="str">
        <f t="shared" si="11"/>
        <v/>
      </c>
      <c r="W31" s="5" t="e">
        <f t="shared" si="0"/>
        <v>#DIV/0!</v>
      </c>
      <c r="X31" s="5" t="e">
        <f t="shared" si="1"/>
        <v>#DIV/0!</v>
      </c>
      <c r="Y31" s="90" t="e">
        <f t="shared" si="2"/>
        <v>#NUM!</v>
      </c>
      <c r="Z31" s="90" t="e">
        <f t="shared" si="3"/>
        <v>#DIV/0!</v>
      </c>
      <c r="AA31" s="90" t="e">
        <f t="shared" si="4"/>
        <v>#DIV/0!</v>
      </c>
      <c r="AB31" s="94" t="e">
        <f t="shared" si="5"/>
        <v>#NUM!</v>
      </c>
      <c r="AC31" s="94" t="e">
        <f t="shared" si="6"/>
        <v>#DIV/0!</v>
      </c>
      <c r="AD31" s="94" t="e">
        <f t="shared" si="7"/>
        <v>#DIV/0!</v>
      </c>
    </row>
    <row r="32" spans="1:30" ht="9" customHeight="1" x14ac:dyDescent="0.2">
      <c r="J32" s="4" t="s">
        <v>15</v>
      </c>
      <c r="K32" s="5">
        <f>Standardaddition!A9</f>
        <v>3</v>
      </c>
      <c r="L32" s="30" t="e">
        <f t="shared" si="12"/>
        <v>#N/A</v>
      </c>
      <c r="M32" s="14" t="e">
        <f t="shared" si="13"/>
        <v>#N/A</v>
      </c>
      <c r="N32" s="39" t="e">
        <f t="shared" si="8"/>
        <v>#N/A</v>
      </c>
      <c r="O32" s="14"/>
      <c r="P32" s="14" t="str">
        <f t="shared" si="9"/>
        <v/>
      </c>
      <c r="Q32" s="42" t="e">
        <f t="shared" si="10"/>
        <v>#N/A</v>
      </c>
      <c r="R32" s="5" t="str">
        <f t="shared" si="14"/>
        <v/>
      </c>
      <c r="S32" s="5" t="str">
        <f t="shared" si="15"/>
        <v/>
      </c>
      <c r="T32" s="5" t="str">
        <f t="shared" si="16"/>
        <v/>
      </c>
      <c r="U32" s="5" t="str">
        <f t="shared" si="11"/>
        <v/>
      </c>
      <c r="W32" s="5" t="e">
        <f t="shared" si="0"/>
        <v>#DIV/0!</v>
      </c>
      <c r="X32" s="5" t="e">
        <f t="shared" si="1"/>
        <v>#DIV/0!</v>
      </c>
      <c r="Y32" s="90" t="e">
        <f t="shared" si="2"/>
        <v>#NUM!</v>
      </c>
      <c r="Z32" s="90" t="e">
        <f t="shared" si="3"/>
        <v>#DIV/0!</v>
      </c>
      <c r="AA32" s="90" t="e">
        <f t="shared" si="4"/>
        <v>#DIV/0!</v>
      </c>
      <c r="AB32" s="94" t="e">
        <f t="shared" si="5"/>
        <v>#NUM!</v>
      </c>
      <c r="AC32" s="94" t="e">
        <f t="shared" si="6"/>
        <v>#DIV/0!</v>
      </c>
      <c r="AD32" s="94" t="e">
        <f t="shared" si="7"/>
        <v>#DIV/0!</v>
      </c>
    </row>
    <row r="33" spans="10:30" ht="9" customHeight="1" x14ac:dyDescent="0.2">
      <c r="J33" s="4" t="s">
        <v>15</v>
      </c>
      <c r="K33" s="5">
        <f>Standardaddition!A10</f>
        <v>4</v>
      </c>
      <c r="L33" s="30" t="e">
        <f t="shared" si="12"/>
        <v>#N/A</v>
      </c>
      <c r="M33" s="14" t="e">
        <f t="shared" si="13"/>
        <v>#N/A</v>
      </c>
      <c r="N33" s="39" t="e">
        <f t="shared" si="8"/>
        <v>#N/A</v>
      </c>
      <c r="O33" s="14"/>
      <c r="P33" s="14" t="str">
        <f t="shared" si="9"/>
        <v/>
      </c>
      <c r="Q33" s="42" t="e">
        <f t="shared" si="10"/>
        <v>#N/A</v>
      </c>
      <c r="R33" s="5" t="str">
        <f t="shared" si="14"/>
        <v/>
      </c>
      <c r="S33" s="5" t="str">
        <f t="shared" si="15"/>
        <v/>
      </c>
      <c r="T33" s="5" t="str">
        <f t="shared" si="16"/>
        <v/>
      </c>
      <c r="U33" s="5" t="str">
        <f t="shared" si="11"/>
        <v/>
      </c>
      <c r="W33" s="5" t="e">
        <f t="shared" si="0"/>
        <v>#DIV/0!</v>
      </c>
      <c r="X33" s="5" t="e">
        <f t="shared" si="1"/>
        <v>#DIV/0!</v>
      </c>
      <c r="Y33" s="90" t="e">
        <f t="shared" si="2"/>
        <v>#NUM!</v>
      </c>
      <c r="Z33" s="90" t="e">
        <f t="shared" si="3"/>
        <v>#DIV/0!</v>
      </c>
      <c r="AA33" s="90" t="e">
        <f t="shared" si="4"/>
        <v>#DIV/0!</v>
      </c>
      <c r="AB33" s="94" t="e">
        <f t="shared" si="5"/>
        <v>#NUM!</v>
      </c>
      <c r="AC33" s="94" t="e">
        <f t="shared" si="6"/>
        <v>#DIV/0!</v>
      </c>
      <c r="AD33" s="94" t="e">
        <f t="shared" si="7"/>
        <v>#DIV/0!</v>
      </c>
    </row>
    <row r="34" spans="10:30" ht="9" customHeight="1" x14ac:dyDescent="0.2">
      <c r="J34" s="4" t="s">
        <v>15</v>
      </c>
      <c r="K34" s="5">
        <f>Standardaddition!A11</f>
        <v>5</v>
      </c>
      <c r="L34" s="30" t="e">
        <f t="shared" si="12"/>
        <v>#N/A</v>
      </c>
      <c r="M34" s="14" t="e">
        <f t="shared" si="13"/>
        <v>#N/A</v>
      </c>
      <c r="N34" s="39" t="e">
        <f t="shared" si="8"/>
        <v>#N/A</v>
      </c>
      <c r="O34" s="14"/>
      <c r="P34" s="14" t="str">
        <f t="shared" si="9"/>
        <v/>
      </c>
      <c r="Q34" s="42" t="e">
        <f t="shared" si="10"/>
        <v>#N/A</v>
      </c>
      <c r="R34" s="5" t="str">
        <f t="shared" si="14"/>
        <v/>
      </c>
      <c r="S34" s="5" t="str">
        <f t="shared" si="15"/>
        <v/>
      </c>
      <c r="T34" s="5" t="str">
        <f t="shared" si="16"/>
        <v/>
      </c>
      <c r="U34" s="5" t="str">
        <f t="shared" si="11"/>
        <v/>
      </c>
      <c r="W34" s="5" t="e">
        <f t="shared" si="0"/>
        <v>#DIV/0!</v>
      </c>
      <c r="X34" s="5" t="e">
        <f t="shared" si="1"/>
        <v>#DIV/0!</v>
      </c>
      <c r="Y34" s="90" t="e">
        <f t="shared" si="2"/>
        <v>#NUM!</v>
      </c>
      <c r="Z34" s="90" t="e">
        <f t="shared" si="3"/>
        <v>#DIV/0!</v>
      </c>
      <c r="AA34" s="90" t="e">
        <f t="shared" si="4"/>
        <v>#DIV/0!</v>
      </c>
      <c r="AB34" s="94" t="e">
        <f t="shared" si="5"/>
        <v>#NUM!</v>
      </c>
      <c r="AC34" s="94" t="e">
        <f t="shared" si="6"/>
        <v>#DIV/0!</v>
      </c>
      <c r="AD34" s="94" t="e">
        <f t="shared" si="7"/>
        <v>#DIV/0!</v>
      </c>
    </row>
    <row r="35" spans="10:30" ht="9" customHeight="1" x14ac:dyDescent="0.2">
      <c r="J35" s="4" t="s">
        <v>15</v>
      </c>
      <c r="K35" s="5">
        <f>Standardaddition!A12</f>
        <v>6</v>
      </c>
      <c r="L35" s="30" t="e">
        <f t="shared" si="12"/>
        <v>#N/A</v>
      </c>
      <c r="M35" s="14" t="e">
        <f t="shared" si="13"/>
        <v>#N/A</v>
      </c>
      <c r="N35" s="39" t="e">
        <f t="shared" si="8"/>
        <v>#N/A</v>
      </c>
      <c r="O35" s="14"/>
      <c r="P35" s="14" t="str">
        <f t="shared" si="9"/>
        <v/>
      </c>
      <c r="Q35" s="42" t="e">
        <f t="shared" si="10"/>
        <v>#N/A</v>
      </c>
      <c r="R35" s="5" t="str">
        <f t="shared" si="14"/>
        <v/>
      </c>
      <c r="S35" s="5" t="str">
        <f t="shared" si="15"/>
        <v/>
      </c>
      <c r="T35" s="5" t="str">
        <f t="shared" si="16"/>
        <v/>
      </c>
      <c r="U35" s="5" t="str">
        <f t="shared" si="11"/>
        <v/>
      </c>
      <c r="W35" s="5" t="e">
        <f t="shared" si="0"/>
        <v>#DIV/0!</v>
      </c>
      <c r="X35" s="5" t="e">
        <f t="shared" si="1"/>
        <v>#DIV/0!</v>
      </c>
      <c r="Y35" s="90" t="e">
        <f t="shared" si="2"/>
        <v>#NUM!</v>
      </c>
      <c r="Z35" s="90" t="e">
        <f t="shared" si="3"/>
        <v>#DIV/0!</v>
      </c>
      <c r="AA35" s="90" t="e">
        <f t="shared" si="4"/>
        <v>#DIV/0!</v>
      </c>
      <c r="AB35" s="94" t="e">
        <f t="shared" si="5"/>
        <v>#NUM!</v>
      </c>
      <c r="AC35" s="94" t="e">
        <f t="shared" si="6"/>
        <v>#DIV/0!</v>
      </c>
      <c r="AD35" s="94" t="e">
        <f t="shared" si="7"/>
        <v>#DIV/0!</v>
      </c>
    </row>
    <row r="36" spans="10:30" ht="9" customHeight="1" x14ac:dyDescent="0.2">
      <c r="J36" s="4" t="s">
        <v>15</v>
      </c>
      <c r="K36" s="5">
        <f>Standardaddition!A13</f>
        <v>7</v>
      </c>
      <c r="L36" s="30" t="e">
        <f t="shared" si="12"/>
        <v>#N/A</v>
      </c>
      <c r="M36" s="14" t="e">
        <f t="shared" si="13"/>
        <v>#N/A</v>
      </c>
      <c r="N36" s="39" t="e">
        <f t="shared" si="8"/>
        <v>#N/A</v>
      </c>
      <c r="O36" s="14"/>
      <c r="P36" s="14" t="str">
        <f t="shared" si="9"/>
        <v/>
      </c>
      <c r="Q36" s="42" t="e">
        <f t="shared" si="10"/>
        <v>#N/A</v>
      </c>
      <c r="R36" s="5" t="str">
        <f t="shared" si="14"/>
        <v/>
      </c>
      <c r="S36" s="5" t="str">
        <f t="shared" si="15"/>
        <v/>
      </c>
      <c r="T36" s="5" t="str">
        <f t="shared" si="16"/>
        <v/>
      </c>
      <c r="U36" s="5" t="str">
        <f t="shared" si="11"/>
        <v/>
      </c>
      <c r="W36" s="5" t="e">
        <f t="shared" si="0"/>
        <v>#DIV/0!</v>
      </c>
      <c r="X36" s="5" t="e">
        <f t="shared" si="1"/>
        <v>#DIV/0!</v>
      </c>
      <c r="Y36" s="90" t="e">
        <f t="shared" si="2"/>
        <v>#NUM!</v>
      </c>
      <c r="Z36" s="90" t="e">
        <f t="shared" si="3"/>
        <v>#DIV/0!</v>
      </c>
      <c r="AA36" s="90" t="e">
        <f t="shared" si="4"/>
        <v>#DIV/0!</v>
      </c>
      <c r="AB36" s="94" t="e">
        <f t="shared" si="5"/>
        <v>#NUM!</v>
      </c>
      <c r="AC36" s="94" t="e">
        <f t="shared" si="6"/>
        <v>#DIV/0!</v>
      </c>
      <c r="AD36" s="94" t="e">
        <f t="shared" si="7"/>
        <v>#DIV/0!</v>
      </c>
    </row>
    <row r="37" spans="10:30" ht="9" customHeight="1" x14ac:dyDescent="0.2">
      <c r="J37" s="4" t="s">
        <v>15</v>
      </c>
      <c r="K37" s="5">
        <f>Standardaddition!A14</f>
        <v>8</v>
      </c>
      <c r="L37" s="30" t="e">
        <f t="shared" si="12"/>
        <v>#N/A</v>
      </c>
      <c r="M37" s="14" t="e">
        <f t="shared" si="13"/>
        <v>#N/A</v>
      </c>
      <c r="N37" s="39" t="e">
        <f t="shared" si="8"/>
        <v>#N/A</v>
      </c>
      <c r="O37" s="14"/>
      <c r="P37" s="14" t="str">
        <f t="shared" si="9"/>
        <v/>
      </c>
      <c r="Q37" s="42" t="e">
        <f t="shared" si="10"/>
        <v>#N/A</v>
      </c>
      <c r="R37" s="5" t="str">
        <f t="shared" si="14"/>
        <v/>
      </c>
      <c r="S37" s="5" t="str">
        <f t="shared" si="15"/>
        <v/>
      </c>
      <c r="T37" s="5" t="str">
        <f t="shared" si="16"/>
        <v/>
      </c>
      <c r="U37" s="5" t="str">
        <f t="shared" si="11"/>
        <v/>
      </c>
      <c r="W37" s="5" t="e">
        <f t="shared" ref="W37:W68" si="17">X37*M$23+M$24</f>
        <v>#DIV/0!</v>
      </c>
      <c r="X37" s="5" t="e">
        <f t="shared" ref="X37:X57" si="18">X38-M$8/53</f>
        <v>#DIV/0!</v>
      </c>
      <c r="Y37" s="90" t="e">
        <f t="shared" ref="Y37:Y68" si="19">TINV(0.05,(COUNT(H$7:H$21)*H$4-2))*S$22/M$23*SQRT(1/(COUNT(H$7:H$21)*H$4)+(SUM(H$7:H$21)/COUNT(H$7:H$21)-X37)^2/S$23)</f>
        <v>#NUM!</v>
      </c>
      <c r="Z37" s="90" t="e">
        <f t="shared" ref="Z37:Z68" si="20">X37-Y37</f>
        <v>#DIV/0!</v>
      </c>
      <c r="AA37" s="90" t="e">
        <f t="shared" ref="AA37:AA68" si="21">X37+Y37</f>
        <v>#DIV/0!</v>
      </c>
      <c r="AB37" s="94" t="e">
        <f t="shared" ref="AB37:AB68" si="22">SQRT(SUM(U$30:U$44)/(COUNT(G$7:G$21)-2))*TINV((100-95)/100,COUNT(G$7:G$21)-2)/M$23*SQRT(1/COUNT(G$7:G$21)+1/H$4+((W37-AVERAGE(G$7:G$21))^2/M$23^2)/(SUM(R$30:R$44)-SUM(H$7:H$21)^2/COUNT(G$7:G$21)))</f>
        <v>#NUM!</v>
      </c>
      <c r="AC37" s="94" t="e">
        <f t="shared" ref="AC37:AC68" si="23">X37-AB37</f>
        <v>#DIV/0!</v>
      </c>
      <c r="AD37" s="94" t="e">
        <f t="shared" ref="AD37:AD68" si="24">X37+AB37</f>
        <v>#DIV/0!</v>
      </c>
    </row>
    <row r="38" spans="10:30" ht="9" customHeight="1" x14ac:dyDescent="0.2">
      <c r="J38" s="4" t="s">
        <v>15</v>
      </c>
      <c r="K38" s="5">
        <f>Standardaddition!A15</f>
        <v>9</v>
      </c>
      <c r="L38" s="30" t="e">
        <f t="shared" si="12"/>
        <v>#N/A</v>
      </c>
      <c r="M38" s="14" t="e">
        <f t="shared" si="13"/>
        <v>#N/A</v>
      </c>
      <c r="N38" s="39" t="e">
        <f t="shared" si="8"/>
        <v>#N/A</v>
      </c>
      <c r="O38" s="14"/>
      <c r="P38" s="14" t="str">
        <f t="shared" si="9"/>
        <v/>
      </c>
      <c r="Q38" s="42" t="e">
        <f t="shared" si="10"/>
        <v>#N/A</v>
      </c>
      <c r="R38" s="5" t="str">
        <f t="shared" si="14"/>
        <v/>
      </c>
      <c r="S38" s="5" t="str">
        <f t="shared" si="15"/>
        <v/>
      </c>
      <c r="T38" s="5" t="str">
        <f t="shared" si="16"/>
        <v/>
      </c>
      <c r="U38" s="5" t="str">
        <f t="shared" si="11"/>
        <v/>
      </c>
      <c r="W38" s="5" t="e">
        <f t="shared" si="17"/>
        <v>#DIV/0!</v>
      </c>
      <c r="X38" s="5" t="e">
        <f t="shared" si="18"/>
        <v>#DIV/0!</v>
      </c>
      <c r="Y38" s="90" t="e">
        <f t="shared" si="19"/>
        <v>#NUM!</v>
      </c>
      <c r="Z38" s="90" t="e">
        <f t="shared" si="20"/>
        <v>#DIV/0!</v>
      </c>
      <c r="AA38" s="90" t="e">
        <f t="shared" si="21"/>
        <v>#DIV/0!</v>
      </c>
      <c r="AB38" s="94" t="e">
        <f t="shared" si="22"/>
        <v>#NUM!</v>
      </c>
      <c r="AC38" s="94" t="e">
        <f t="shared" si="23"/>
        <v>#DIV/0!</v>
      </c>
      <c r="AD38" s="94" t="e">
        <f t="shared" si="24"/>
        <v>#DIV/0!</v>
      </c>
    </row>
    <row r="39" spans="10:30" ht="9" customHeight="1" x14ac:dyDescent="0.2">
      <c r="J39" s="4" t="s">
        <v>15</v>
      </c>
      <c r="K39" s="5">
        <f>Standardaddition!A16</f>
        <v>10</v>
      </c>
      <c r="L39" s="30" t="e">
        <f t="shared" si="12"/>
        <v>#N/A</v>
      </c>
      <c r="M39" s="14" t="e">
        <f t="shared" si="13"/>
        <v>#N/A</v>
      </c>
      <c r="N39" s="39" t="e">
        <f t="shared" si="8"/>
        <v>#N/A</v>
      </c>
      <c r="O39" s="14"/>
      <c r="P39" s="14" t="str">
        <f t="shared" si="9"/>
        <v/>
      </c>
      <c r="Q39" s="42" t="e">
        <f t="shared" si="10"/>
        <v>#N/A</v>
      </c>
      <c r="R39" s="5" t="str">
        <f t="shared" si="14"/>
        <v/>
      </c>
      <c r="S39" s="5" t="str">
        <f t="shared" si="15"/>
        <v/>
      </c>
      <c r="T39" s="5" t="str">
        <f t="shared" si="16"/>
        <v/>
      </c>
      <c r="U39" s="5" t="str">
        <f t="shared" si="11"/>
        <v/>
      </c>
      <c r="W39" s="5" t="e">
        <f t="shared" si="17"/>
        <v>#DIV/0!</v>
      </c>
      <c r="X39" s="5" t="e">
        <f t="shared" si="18"/>
        <v>#DIV/0!</v>
      </c>
      <c r="Y39" s="90" t="e">
        <f t="shared" si="19"/>
        <v>#NUM!</v>
      </c>
      <c r="Z39" s="90" t="e">
        <f t="shared" si="20"/>
        <v>#DIV/0!</v>
      </c>
      <c r="AA39" s="90" t="e">
        <f t="shared" si="21"/>
        <v>#DIV/0!</v>
      </c>
      <c r="AB39" s="94" t="e">
        <f t="shared" si="22"/>
        <v>#NUM!</v>
      </c>
      <c r="AC39" s="94" t="e">
        <f t="shared" si="23"/>
        <v>#DIV/0!</v>
      </c>
      <c r="AD39" s="94" t="e">
        <f t="shared" si="24"/>
        <v>#DIV/0!</v>
      </c>
    </row>
    <row r="40" spans="10:30" ht="9" customHeight="1" x14ac:dyDescent="0.2">
      <c r="J40" s="4" t="s">
        <v>15</v>
      </c>
      <c r="K40" s="5">
        <f>Standardaddition!A17</f>
        <v>11</v>
      </c>
      <c r="L40" s="30" t="e">
        <f t="shared" si="12"/>
        <v>#N/A</v>
      </c>
      <c r="M40" s="14" t="e">
        <f t="shared" si="13"/>
        <v>#N/A</v>
      </c>
      <c r="N40" s="39" t="e">
        <f t="shared" si="8"/>
        <v>#N/A</v>
      </c>
      <c r="O40" s="14"/>
      <c r="P40" s="14" t="str">
        <f t="shared" si="9"/>
        <v/>
      </c>
      <c r="Q40" s="42" t="e">
        <f t="shared" si="10"/>
        <v>#N/A</v>
      </c>
      <c r="R40" s="5" t="str">
        <f t="shared" si="14"/>
        <v/>
      </c>
      <c r="S40" s="5" t="str">
        <f t="shared" si="15"/>
        <v/>
      </c>
      <c r="T40" s="5" t="str">
        <f t="shared" si="16"/>
        <v/>
      </c>
      <c r="U40" s="5" t="str">
        <f t="shared" si="11"/>
        <v/>
      </c>
      <c r="W40" s="5" t="e">
        <f t="shared" si="17"/>
        <v>#DIV/0!</v>
      </c>
      <c r="X40" s="5" t="e">
        <f t="shared" si="18"/>
        <v>#DIV/0!</v>
      </c>
      <c r="Y40" s="90" t="e">
        <f t="shared" si="19"/>
        <v>#NUM!</v>
      </c>
      <c r="Z40" s="90" t="e">
        <f t="shared" si="20"/>
        <v>#DIV/0!</v>
      </c>
      <c r="AA40" s="90" t="e">
        <f t="shared" si="21"/>
        <v>#DIV/0!</v>
      </c>
      <c r="AB40" s="94" t="e">
        <f t="shared" si="22"/>
        <v>#NUM!</v>
      </c>
      <c r="AC40" s="94" t="e">
        <f t="shared" si="23"/>
        <v>#DIV/0!</v>
      </c>
      <c r="AD40" s="94" t="e">
        <f t="shared" si="24"/>
        <v>#DIV/0!</v>
      </c>
    </row>
    <row r="41" spans="10:30" ht="9" customHeight="1" x14ac:dyDescent="0.2">
      <c r="J41" s="4" t="s">
        <v>15</v>
      </c>
      <c r="K41" s="5">
        <f>Standardaddition!A18</f>
        <v>12</v>
      </c>
      <c r="L41" s="30" t="e">
        <f t="shared" si="12"/>
        <v>#N/A</v>
      </c>
      <c r="M41" s="14" t="e">
        <f t="shared" si="13"/>
        <v>#N/A</v>
      </c>
      <c r="N41" s="39" t="e">
        <f t="shared" si="8"/>
        <v>#N/A</v>
      </c>
      <c r="O41" s="14"/>
      <c r="P41" s="14" t="str">
        <f t="shared" si="9"/>
        <v/>
      </c>
      <c r="Q41" s="42" t="e">
        <f t="shared" si="10"/>
        <v>#N/A</v>
      </c>
      <c r="R41" s="5" t="str">
        <f t="shared" si="14"/>
        <v/>
      </c>
      <c r="S41" s="5" t="str">
        <f t="shared" si="15"/>
        <v/>
      </c>
      <c r="T41" s="5" t="str">
        <f t="shared" si="16"/>
        <v/>
      </c>
      <c r="U41" s="5" t="str">
        <f t="shared" si="11"/>
        <v/>
      </c>
      <c r="W41" s="5" t="e">
        <f t="shared" si="17"/>
        <v>#DIV/0!</v>
      </c>
      <c r="X41" s="5" t="e">
        <f t="shared" si="18"/>
        <v>#DIV/0!</v>
      </c>
      <c r="Y41" s="90" t="e">
        <f t="shared" si="19"/>
        <v>#NUM!</v>
      </c>
      <c r="Z41" s="90" t="e">
        <f t="shared" si="20"/>
        <v>#DIV/0!</v>
      </c>
      <c r="AA41" s="90" t="e">
        <f t="shared" si="21"/>
        <v>#DIV/0!</v>
      </c>
      <c r="AB41" s="94" t="e">
        <f t="shared" si="22"/>
        <v>#NUM!</v>
      </c>
      <c r="AC41" s="94" t="e">
        <f t="shared" si="23"/>
        <v>#DIV/0!</v>
      </c>
      <c r="AD41" s="94" t="e">
        <f t="shared" si="24"/>
        <v>#DIV/0!</v>
      </c>
    </row>
    <row r="42" spans="10:30" ht="9" customHeight="1" x14ac:dyDescent="0.2">
      <c r="J42" s="4" t="s">
        <v>15</v>
      </c>
      <c r="K42" s="5">
        <f>Standardaddition!A19</f>
        <v>13</v>
      </c>
      <c r="L42" s="30" t="e">
        <f t="shared" si="12"/>
        <v>#N/A</v>
      </c>
      <c r="M42" s="14" t="e">
        <f t="shared" si="13"/>
        <v>#N/A</v>
      </c>
      <c r="N42" s="39" t="e">
        <f t="shared" si="8"/>
        <v>#N/A</v>
      </c>
      <c r="O42" s="14"/>
      <c r="P42" s="14" t="str">
        <f t="shared" si="9"/>
        <v/>
      </c>
      <c r="Q42" s="42" t="e">
        <f t="shared" si="10"/>
        <v>#N/A</v>
      </c>
      <c r="R42" s="5" t="str">
        <f t="shared" si="14"/>
        <v/>
      </c>
      <c r="S42" s="5" t="str">
        <f t="shared" si="15"/>
        <v/>
      </c>
      <c r="T42" s="5" t="str">
        <f t="shared" si="16"/>
        <v/>
      </c>
      <c r="U42" s="5" t="str">
        <f t="shared" si="11"/>
        <v/>
      </c>
      <c r="W42" s="5" t="e">
        <f t="shared" si="17"/>
        <v>#DIV/0!</v>
      </c>
      <c r="X42" s="5" t="e">
        <f t="shared" si="18"/>
        <v>#DIV/0!</v>
      </c>
      <c r="Y42" s="90" t="e">
        <f t="shared" si="19"/>
        <v>#NUM!</v>
      </c>
      <c r="Z42" s="90" t="e">
        <f t="shared" si="20"/>
        <v>#DIV/0!</v>
      </c>
      <c r="AA42" s="90" t="e">
        <f t="shared" si="21"/>
        <v>#DIV/0!</v>
      </c>
      <c r="AB42" s="94" t="e">
        <f t="shared" si="22"/>
        <v>#NUM!</v>
      </c>
      <c r="AC42" s="94" t="e">
        <f t="shared" si="23"/>
        <v>#DIV/0!</v>
      </c>
      <c r="AD42" s="94" t="e">
        <f t="shared" si="24"/>
        <v>#DIV/0!</v>
      </c>
    </row>
    <row r="43" spans="10:30" ht="9" customHeight="1" x14ac:dyDescent="0.2">
      <c r="J43" s="4" t="s">
        <v>15</v>
      </c>
      <c r="K43" s="5">
        <f>Standardaddition!A20</f>
        <v>14</v>
      </c>
      <c r="L43" s="30" t="e">
        <f t="shared" si="12"/>
        <v>#N/A</v>
      </c>
      <c r="M43" s="14" t="e">
        <f t="shared" si="13"/>
        <v>#N/A</v>
      </c>
      <c r="N43" s="39" t="e">
        <f t="shared" si="8"/>
        <v>#N/A</v>
      </c>
      <c r="O43" s="14"/>
      <c r="P43" s="14" t="str">
        <f t="shared" si="9"/>
        <v/>
      </c>
      <c r="Q43" s="42" t="e">
        <f t="shared" si="10"/>
        <v>#N/A</v>
      </c>
      <c r="R43" s="5" t="str">
        <f t="shared" si="14"/>
        <v/>
      </c>
      <c r="S43" s="5" t="str">
        <f t="shared" si="15"/>
        <v/>
      </c>
      <c r="T43" s="5" t="str">
        <f t="shared" si="16"/>
        <v/>
      </c>
      <c r="U43" s="5" t="str">
        <f t="shared" si="11"/>
        <v/>
      </c>
      <c r="W43" s="5" t="e">
        <f t="shared" si="17"/>
        <v>#DIV/0!</v>
      </c>
      <c r="X43" s="5" t="e">
        <f t="shared" si="18"/>
        <v>#DIV/0!</v>
      </c>
      <c r="Y43" s="90" t="e">
        <f t="shared" si="19"/>
        <v>#NUM!</v>
      </c>
      <c r="Z43" s="90" t="e">
        <f t="shared" si="20"/>
        <v>#DIV/0!</v>
      </c>
      <c r="AA43" s="90" t="e">
        <f t="shared" si="21"/>
        <v>#DIV/0!</v>
      </c>
      <c r="AB43" s="94" t="e">
        <f t="shared" si="22"/>
        <v>#NUM!</v>
      </c>
      <c r="AC43" s="94" t="e">
        <f t="shared" si="23"/>
        <v>#DIV/0!</v>
      </c>
      <c r="AD43" s="94" t="e">
        <f t="shared" si="24"/>
        <v>#DIV/0!</v>
      </c>
    </row>
    <row r="44" spans="10:30" ht="9" customHeight="1" x14ac:dyDescent="0.2">
      <c r="J44" s="4" t="s">
        <v>15</v>
      </c>
      <c r="K44" s="43">
        <f>Standardaddition!A21</f>
        <v>15</v>
      </c>
      <c r="L44" s="44" t="e">
        <f t="shared" si="12"/>
        <v>#N/A</v>
      </c>
      <c r="M44" s="45" t="e">
        <f t="shared" si="13"/>
        <v>#N/A</v>
      </c>
      <c r="N44" s="46" t="e">
        <f t="shared" si="8"/>
        <v>#N/A</v>
      </c>
      <c r="O44" s="45"/>
      <c r="P44" s="45" t="str">
        <f t="shared" si="9"/>
        <v/>
      </c>
      <c r="Q44" s="47" t="e">
        <f t="shared" si="10"/>
        <v>#N/A</v>
      </c>
      <c r="R44" s="82" t="str">
        <f t="shared" si="14"/>
        <v/>
      </c>
      <c r="S44" s="43" t="str">
        <f t="shared" si="15"/>
        <v/>
      </c>
      <c r="T44" s="43" t="str">
        <f t="shared" si="16"/>
        <v/>
      </c>
      <c r="U44" s="43" t="str">
        <f t="shared" si="11"/>
        <v/>
      </c>
      <c r="W44" s="5" t="e">
        <f t="shared" si="17"/>
        <v>#DIV/0!</v>
      </c>
      <c r="X44" s="5" t="e">
        <f t="shared" si="18"/>
        <v>#DIV/0!</v>
      </c>
      <c r="Y44" s="90" t="e">
        <f t="shared" si="19"/>
        <v>#NUM!</v>
      </c>
      <c r="Z44" s="90" t="e">
        <f t="shared" si="20"/>
        <v>#DIV/0!</v>
      </c>
      <c r="AA44" s="90" t="e">
        <f t="shared" si="21"/>
        <v>#DIV/0!</v>
      </c>
      <c r="AB44" s="94" t="e">
        <f t="shared" si="22"/>
        <v>#NUM!</v>
      </c>
      <c r="AC44" s="94" t="e">
        <f t="shared" si="23"/>
        <v>#DIV/0!</v>
      </c>
      <c r="AD44" s="94" t="e">
        <f t="shared" si="24"/>
        <v>#DIV/0!</v>
      </c>
    </row>
    <row r="45" spans="10:30" ht="9" customHeight="1" x14ac:dyDescent="0.2">
      <c r="J45" s="4" t="s">
        <v>15</v>
      </c>
      <c r="K45" s="48" t="s">
        <v>27</v>
      </c>
      <c r="L45" s="49" t="e">
        <f>M8</f>
        <v>#DIV/0!</v>
      </c>
      <c r="M45" s="49" t="e">
        <f>M9</f>
        <v>#DIV/0!</v>
      </c>
      <c r="N45" s="49"/>
      <c r="O45" s="49"/>
      <c r="P45" s="49"/>
      <c r="Q45" s="49"/>
      <c r="U45" s="5" t="s">
        <v>15</v>
      </c>
      <c r="W45" s="5" t="e">
        <f t="shared" si="17"/>
        <v>#DIV/0!</v>
      </c>
      <c r="X45" s="5" t="e">
        <f t="shared" si="18"/>
        <v>#DIV/0!</v>
      </c>
      <c r="Y45" s="90" t="e">
        <f t="shared" si="19"/>
        <v>#NUM!</v>
      </c>
      <c r="Z45" s="90" t="e">
        <f t="shared" si="20"/>
        <v>#DIV/0!</v>
      </c>
      <c r="AA45" s="90" t="e">
        <f t="shared" si="21"/>
        <v>#DIV/0!</v>
      </c>
      <c r="AB45" s="94" t="e">
        <f t="shared" si="22"/>
        <v>#NUM!</v>
      </c>
      <c r="AC45" s="94" t="e">
        <f t="shared" si="23"/>
        <v>#DIV/0!</v>
      </c>
      <c r="AD45" s="94" t="e">
        <f t="shared" si="24"/>
        <v>#DIV/0!</v>
      </c>
    </row>
    <row r="46" spans="10:30" ht="9" customHeight="1" x14ac:dyDescent="0.2">
      <c r="J46" s="4" t="s">
        <v>15</v>
      </c>
      <c r="L46" s="5" t="s">
        <v>15</v>
      </c>
      <c r="M46" s="5" t="s">
        <v>15</v>
      </c>
      <c r="N46" s="5" t="s">
        <v>15</v>
      </c>
      <c r="O46" s="5" t="s">
        <v>15</v>
      </c>
      <c r="P46" s="5" t="s">
        <v>15</v>
      </c>
      <c r="Q46" s="5" t="s">
        <v>15</v>
      </c>
      <c r="R46" s="5" t="s">
        <v>15</v>
      </c>
      <c r="U46" s="5" t="s">
        <v>15</v>
      </c>
      <c r="W46" s="5" t="e">
        <f t="shared" si="17"/>
        <v>#DIV/0!</v>
      </c>
      <c r="X46" s="5" t="e">
        <f t="shared" si="18"/>
        <v>#DIV/0!</v>
      </c>
      <c r="Y46" s="90" t="e">
        <f t="shared" si="19"/>
        <v>#NUM!</v>
      </c>
      <c r="Z46" s="90" t="e">
        <f t="shared" si="20"/>
        <v>#DIV/0!</v>
      </c>
      <c r="AA46" s="90" t="e">
        <f t="shared" si="21"/>
        <v>#DIV/0!</v>
      </c>
      <c r="AB46" s="94" t="e">
        <f t="shared" si="22"/>
        <v>#NUM!</v>
      </c>
      <c r="AC46" s="94" t="e">
        <f t="shared" si="23"/>
        <v>#DIV/0!</v>
      </c>
      <c r="AD46" s="94" t="e">
        <f t="shared" si="24"/>
        <v>#DIV/0!</v>
      </c>
    </row>
    <row r="47" spans="10:30" ht="9" customHeight="1" x14ac:dyDescent="0.2">
      <c r="J47" s="4" t="s">
        <v>15</v>
      </c>
      <c r="W47" s="5" t="e">
        <f t="shared" si="17"/>
        <v>#DIV/0!</v>
      </c>
      <c r="X47" s="5" t="e">
        <f t="shared" si="18"/>
        <v>#DIV/0!</v>
      </c>
      <c r="Y47" s="90" t="e">
        <f t="shared" si="19"/>
        <v>#NUM!</v>
      </c>
      <c r="Z47" s="90" t="e">
        <f t="shared" si="20"/>
        <v>#DIV/0!</v>
      </c>
      <c r="AA47" s="90" t="e">
        <f t="shared" si="21"/>
        <v>#DIV/0!</v>
      </c>
      <c r="AB47" s="94" t="e">
        <f t="shared" si="22"/>
        <v>#NUM!</v>
      </c>
      <c r="AC47" s="94" t="e">
        <f t="shared" si="23"/>
        <v>#DIV/0!</v>
      </c>
      <c r="AD47" s="94" t="e">
        <f t="shared" si="24"/>
        <v>#DIV/0!</v>
      </c>
    </row>
    <row r="48" spans="10:30" x14ac:dyDescent="0.2">
      <c r="W48" s="5" t="e">
        <f t="shared" si="17"/>
        <v>#DIV/0!</v>
      </c>
      <c r="X48" s="5" t="e">
        <f t="shared" si="18"/>
        <v>#DIV/0!</v>
      </c>
      <c r="Y48" s="90" t="e">
        <f t="shared" si="19"/>
        <v>#NUM!</v>
      </c>
      <c r="Z48" s="90" t="e">
        <f t="shared" si="20"/>
        <v>#DIV/0!</v>
      </c>
      <c r="AA48" s="90" t="e">
        <f t="shared" si="21"/>
        <v>#DIV/0!</v>
      </c>
      <c r="AB48" s="94" t="e">
        <f t="shared" si="22"/>
        <v>#NUM!</v>
      </c>
      <c r="AC48" s="94" t="e">
        <f t="shared" si="23"/>
        <v>#DIV/0!</v>
      </c>
      <c r="AD48" s="94" t="e">
        <f t="shared" si="24"/>
        <v>#DIV/0!</v>
      </c>
    </row>
    <row r="49" spans="1:30" x14ac:dyDescent="0.2">
      <c r="A49" s="5"/>
      <c r="B49" s="4"/>
      <c r="C49" s="4"/>
      <c r="E49" s="50"/>
      <c r="F49" s="50"/>
      <c r="G49" s="50"/>
      <c r="H49" s="50"/>
      <c r="I49" s="50"/>
      <c r="W49" s="5" t="e">
        <f t="shared" si="17"/>
        <v>#DIV/0!</v>
      </c>
      <c r="X49" s="5" t="e">
        <f t="shared" si="18"/>
        <v>#DIV/0!</v>
      </c>
      <c r="Y49" s="90" t="e">
        <f t="shared" si="19"/>
        <v>#NUM!</v>
      </c>
      <c r="Z49" s="90" t="e">
        <f t="shared" si="20"/>
        <v>#DIV/0!</v>
      </c>
      <c r="AA49" s="90" t="e">
        <f t="shared" si="21"/>
        <v>#DIV/0!</v>
      </c>
      <c r="AB49" s="94" t="e">
        <f t="shared" si="22"/>
        <v>#NUM!</v>
      </c>
      <c r="AC49" s="94" t="e">
        <f t="shared" si="23"/>
        <v>#DIV/0!</v>
      </c>
      <c r="AD49" s="94" t="e">
        <f t="shared" si="24"/>
        <v>#DIV/0!</v>
      </c>
    </row>
    <row r="50" spans="1:30" x14ac:dyDescent="0.2">
      <c r="A50" s="51"/>
      <c r="B50" s="7"/>
      <c r="C50" s="7"/>
      <c r="D50" s="52"/>
      <c r="E50" s="52"/>
      <c r="F50" s="52"/>
      <c r="G50" s="52"/>
      <c r="H50" s="52"/>
      <c r="I50" s="52"/>
      <c r="W50" s="5" t="e">
        <f t="shared" si="17"/>
        <v>#DIV/0!</v>
      </c>
      <c r="X50" s="5" t="e">
        <f t="shared" si="18"/>
        <v>#DIV/0!</v>
      </c>
      <c r="Y50" s="90" t="e">
        <f t="shared" si="19"/>
        <v>#NUM!</v>
      </c>
      <c r="Z50" s="90" t="e">
        <f t="shared" si="20"/>
        <v>#DIV/0!</v>
      </c>
      <c r="AA50" s="90" t="e">
        <f t="shared" si="21"/>
        <v>#DIV/0!</v>
      </c>
      <c r="AB50" s="94" t="e">
        <f t="shared" si="22"/>
        <v>#NUM!</v>
      </c>
      <c r="AC50" s="94" t="e">
        <f t="shared" si="23"/>
        <v>#DIV/0!</v>
      </c>
      <c r="AD50" s="94" t="e">
        <f t="shared" si="24"/>
        <v>#DIV/0!</v>
      </c>
    </row>
    <row r="51" spans="1:30" x14ac:dyDescent="0.2">
      <c r="A51" s="51" t="s">
        <v>28</v>
      </c>
      <c r="B51" s="7"/>
      <c r="C51" s="7"/>
      <c r="D51" s="52"/>
      <c r="E51" s="52"/>
      <c r="F51" s="52"/>
      <c r="G51" s="52"/>
      <c r="H51" s="52"/>
      <c r="I51" s="24"/>
      <c r="W51" s="5" t="e">
        <f t="shared" si="17"/>
        <v>#DIV/0!</v>
      </c>
      <c r="X51" s="5" t="e">
        <f t="shared" si="18"/>
        <v>#DIV/0!</v>
      </c>
      <c r="Y51" s="90" t="e">
        <f t="shared" si="19"/>
        <v>#NUM!</v>
      </c>
      <c r="Z51" s="90" t="e">
        <f t="shared" si="20"/>
        <v>#DIV/0!</v>
      </c>
      <c r="AA51" s="90" t="e">
        <f t="shared" si="21"/>
        <v>#DIV/0!</v>
      </c>
      <c r="AB51" s="94" t="e">
        <f t="shared" si="22"/>
        <v>#NUM!</v>
      </c>
      <c r="AC51" s="94" t="e">
        <f t="shared" si="23"/>
        <v>#DIV/0!</v>
      </c>
      <c r="AD51" s="94" t="e">
        <f t="shared" si="24"/>
        <v>#DIV/0!</v>
      </c>
    </row>
    <row r="52" spans="1:30" x14ac:dyDescent="0.2">
      <c r="A52" s="105"/>
      <c r="B52" s="105"/>
      <c r="C52" s="105"/>
      <c r="D52" s="105"/>
      <c r="E52" s="105"/>
      <c r="F52" s="105"/>
      <c r="G52" s="105"/>
      <c r="H52" s="105"/>
      <c r="I52" s="24"/>
      <c r="W52" s="5" t="e">
        <f t="shared" si="17"/>
        <v>#DIV/0!</v>
      </c>
      <c r="X52" s="5" t="e">
        <f t="shared" si="18"/>
        <v>#DIV/0!</v>
      </c>
      <c r="Y52" s="90" t="e">
        <f t="shared" si="19"/>
        <v>#NUM!</v>
      </c>
      <c r="Z52" s="90" t="e">
        <f t="shared" si="20"/>
        <v>#DIV/0!</v>
      </c>
      <c r="AA52" s="90" t="e">
        <f t="shared" si="21"/>
        <v>#DIV/0!</v>
      </c>
      <c r="AB52" s="94" t="e">
        <f t="shared" si="22"/>
        <v>#NUM!</v>
      </c>
      <c r="AC52" s="94" t="e">
        <f t="shared" si="23"/>
        <v>#DIV/0!</v>
      </c>
      <c r="AD52" s="94" t="e">
        <f t="shared" si="24"/>
        <v>#DIV/0!</v>
      </c>
    </row>
    <row r="53" spans="1:30" x14ac:dyDescent="0.2">
      <c r="A53" s="105"/>
      <c r="B53" s="105"/>
      <c r="C53" s="105"/>
      <c r="D53" s="105"/>
      <c r="E53" s="105"/>
      <c r="F53" s="105"/>
      <c r="G53" s="105"/>
      <c r="H53" s="105"/>
      <c r="I53" s="24"/>
      <c r="W53" s="5" t="e">
        <f t="shared" si="17"/>
        <v>#DIV/0!</v>
      </c>
      <c r="X53" s="5" t="e">
        <f t="shared" si="18"/>
        <v>#DIV/0!</v>
      </c>
      <c r="Y53" s="90" t="e">
        <f t="shared" si="19"/>
        <v>#NUM!</v>
      </c>
      <c r="Z53" s="90" t="e">
        <f t="shared" si="20"/>
        <v>#DIV/0!</v>
      </c>
      <c r="AA53" s="90" t="e">
        <f t="shared" si="21"/>
        <v>#DIV/0!</v>
      </c>
      <c r="AB53" s="94" t="e">
        <f t="shared" si="22"/>
        <v>#NUM!</v>
      </c>
      <c r="AC53" s="94" t="e">
        <f t="shared" si="23"/>
        <v>#DIV/0!</v>
      </c>
      <c r="AD53" s="94" t="e">
        <f t="shared" si="24"/>
        <v>#DIV/0!</v>
      </c>
    </row>
    <row r="54" spans="1:30" x14ac:dyDescent="0.2">
      <c r="A54" s="105"/>
      <c r="B54" s="105"/>
      <c r="C54" s="105"/>
      <c r="D54" s="105"/>
      <c r="E54" s="105"/>
      <c r="F54" s="105"/>
      <c r="G54" s="105"/>
      <c r="H54" s="105"/>
      <c r="I54" s="24"/>
      <c r="W54" s="5" t="e">
        <f t="shared" si="17"/>
        <v>#DIV/0!</v>
      </c>
      <c r="X54" s="5" t="e">
        <f t="shared" si="18"/>
        <v>#DIV/0!</v>
      </c>
      <c r="Y54" s="90" t="e">
        <f t="shared" si="19"/>
        <v>#NUM!</v>
      </c>
      <c r="Z54" s="90" t="e">
        <f t="shared" si="20"/>
        <v>#DIV/0!</v>
      </c>
      <c r="AA54" s="90" t="e">
        <f t="shared" si="21"/>
        <v>#DIV/0!</v>
      </c>
      <c r="AB54" s="94" t="e">
        <f t="shared" si="22"/>
        <v>#NUM!</v>
      </c>
      <c r="AC54" s="94" t="e">
        <f t="shared" si="23"/>
        <v>#DIV/0!</v>
      </c>
      <c r="AD54" s="94" t="e">
        <f t="shared" si="24"/>
        <v>#DIV/0!</v>
      </c>
    </row>
    <row r="55" spans="1:30" x14ac:dyDescent="0.2">
      <c r="A55" s="105"/>
      <c r="B55" s="105"/>
      <c r="C55" s="105"/>
      <c r="D55" s="105"/>
      <c r="E55" s="105"/>
      <c r="F55" s="105"/>
      <c r="G55" s="105"/>
      <c r="H55" s="105"/>
      <c r="I55" s="24"/>
      <c r="W55" s="5" t="e">
        <f t="shared" si="17"/>
        <v>#DIV/0!</v>
      </c>
      <c r="X55" s="5" t="e">
        <f t="shared" si="18"/>
        <v>#DIV/0!</v>
      </c>
      <c r="Y55" s="90" t="e">
        <f t="shared" si="19"/>
        <v>#NUM!</v>
      </c>
      <c r="Z55" s="90" t="e">
        <f t="shared" si="20"/>
        <v>#DIV/0!</v>
      </c>
      <c r="AA55" s="90" t="e">
        <f t="shared" si="21"/>
        <v>#DIV/0!</v>
      </c>
      <c r="AB55" s="94" t="e">
        <f t="shared" si="22"/>
        <v>#NUM!</v>
      </c>
      <c r="AC55" s="94" t="e">
        <f t="shared" si="23"/>
        <v>#DIV/0!</v>
      </c>
      <c r="AD55" s="94" t="e">
        <f t="shared" si="24"/>
        <v>#DIV/0!</v>
      </c>
    </row>
    <row r="56" spans="1:30" x14ac:dyDescent="0.2">
      <c r="A56" s="105"/>
      <c r="B56" s="105"/>
      <c r="C56" s="105"/>
      <c r="D56" s="105"/>
      <c r="E56" s="105"/>
      <c r="F56" s="105"/>
      <c r="G56" s="105"/>
      <c r="H56" s="105"/>
      <c r="I56" s="24"/>
      <c r="W56" s="5" t="e">
        <f t="shared" si="17"/>
        <v>#DIV/0!</v>
      </c>
      <c r="X56" s="5" t="e">
        <f t="shared" si="18"/>
        <v>#DIV/0!</v>
      </c>
      <c r="Y56" s="90" t="e">
        <f t="shared" si="19"/>
        <v>#NUM!</v>
      </c>
      <c r="Z56" s="90" t="e">
        <f t="shared" si="20"/>
        <v>#DIV/0!</v>
      </c>
      <c r="AA56" s="90" t="e">
        <f t="shared" si="21"/>
        <v>#DIV/0!</v>
      </c>
      <c r="AB56" s="94" t="e">
        <f t="shared" si="22"/>
        <v>#NUM!</v>
      </c>
      <c r="AC56" s="94" t="e">
        <f t="shared" si="23"/>
        <v>#DIV/0!</v>
      </c>
      <c r="AD56" s="94" t="e">
        <f t="shared" si="24"/>
        <v>#DIV/0!</v>
      </c>
    </row>
    <row r="57" spans="1:30" x14ac:dyDescent="0.2">
      <c r="A57" s="105"/>
      <c r="B57" s="105"/>
      <c r="C57" s="105"/>
      <c r="D57" s="105"/>
      <c r="E57" s="105"/>
      <c r="F57" s="105"/>
      <c r="G57" s="105"/>
      <c r="H57" s="105"/>
      <c r="I57" s="24"/>
      <c r="W57" s="5" t="e">
        <f t="shared" si="17"/>
        <v>#DIV/0!</v>
      </c>
      <c r="X57" s="5" t="e">
        <f t="shared" si="18"/>
        <v>#DIV/0!</v>
      </c>
      <c r="Y57" s="90" t="e">
        <f t="shared" si="19"/>
        <v>#NUM!</v>
      </c>
      <c r="Z57" s="90" t="e">
        <f t="shared" si="20"/>
        <v>#DIV/0!</v>
      </c>
      <c r="AA57" s="90" t="e">
        <f t="shared" si="21"/>
        <v>#DIV/0!</v>
      </c>
      <c r="AB57" s="94" t="e">
        <f t="shared" si="22"/>
        <v>#NUM!</v>
      </c>
      <c r="AC57" s="94" t="e">
        <f t="shared" si="23"/>
        <v>#DIV/0!</v>
      </c>
      <c r="AD57" s="94" t="e">
        <f t="shared" si="24"/>
        <v>#DIV/0!</v>
      </c>
    </row>
    <row r="58" spans="1:30" x14ac:dyDescent="0.2">
      <c r="A58" s="105"/>
      <c r="B58" s="105"/>
      <c r="C58" s="105"/>
      <c r="D58" s="105"/>
      <c r="E58" s="105"/>
      <c r="F58" s="105"/>
      <c r="G58" s="105"/>
      <c r="H58" s="105"/>
      <c r="I58" s="24"/>
      <c r="W58" s="5" t="e">
        <f t="shared" si="17"/>
        <v>#DIV/0!</v>
      </c>
      <c r="X58" s="53">
        <v>0</v>
      </c>
      <c r="Y58" s="90" t="e">
        <f t="shared" si="19"/>
        <v>#NUM!</v>
      </c>
      <c r="Z58" s="90" t="e">
        <f t="shared" si="20"/>
        <v>#NUM!</v>
      </c>
      <c r="AA58" s="90" t="e">
        <f t="shared" si="21"/>
        <v>#NUM!</v>
      </c>
      <c r="AB58" s="94" t="e">
        <f t="shared" si="22"/>
        <v>#NUM!</v>
      </c>
      <c r="AC58" s="94" t="e">
        <f t="shared" si="23"/>
        <v>#NUM!</v>
      </c>
      <c r="AD58" s="94" t="e">
        <f t="shared" si="24"/>
        <v>#NUM!</v>
      </c>
    </row>
    <row r="59" spans="1:30" x14ac:dyDescent="0.2">
      <c r="A59" s="105"/>
      <c r="B59" s="105"/>
      <c r="C59" s="105"/>
      <c r="D59" s="105"/>
      <c r="E59" s="105"/>
      <c r="F59" s="105"/>
      <c r="G59" s="105"/>
      <c r="H59" s="105"/>
      <c r="I59" s="24"/>
      <c r="W59" s="5" t="e">
        <f t="shared" si="17"/>
        <v>#DIV/0!</v>
      </c>
      <c r="X59" s="5" t="e">
        <f t="shared" ref="X59:X90" si="25">IF(M$8&gt;MAX(H$7:H$21),X58+M$8/50,X58+MAX(H$7:H$21)/50)</f>
        <v>#DIV/0!</v>
      </c>
      <c r="Y59" s="90" t="e">
        <f t="shared" si="19"/>
        <v>#NUM!</v>
      </c>
      <c r="Z59" s="90" t="e">
        <f t="shared" si="20"/>
        <v>#DIV/0!</v>
      </c>
      <c r="AA59" s="90" t="e">
        <f t="shared" si="21"/>
        <v>#DIV/0!</v>
      </c>
      <c r="AB59" s="94" t="e">
        <f t="shared" si="22"/>
        <v>#NUM!</v>
      </c>
      <c r="AC59" s="94" t="e">
        <f t="shared" si="23"/>
        <v>#DIV/0!</v>
      </c>
      <c r="AD59" s="94" t="e">
        <f t="shared" si="24"/>
        <v>#DIV/0!</v>
      </c>
    </row>
    <row r="60" spans="1:30" x14ac:dyDescent="0.2">
      <c r="A60" s="105"/>
      <c r="B60" s="105"/>
      <c r="C60" s="105"/>
      <c r="D60" s="105"/>
      <c r="E60" s="105"/>
      <c r="F60" s="105"/>
      <c r="G60" s="105"/>
      <c r="H60" s="105"/>
      <c r="I60" s="24"/>
      <c r="W60" s="5" t="e">
        <f t="shared" si="17"/>
        <v>#DIV/0!</v>
      </c>
      <c r="X60" s="5" t="e">
        <f t="shared" si="25"/>
        <v>#DIV/0!</v>
      </c>
      <c r="Y60" s="90" t="e">
        <f t="shared" si="19"/>
        <v>#NUM!</v>
      </c>
      <c r="Z60" s="90" t="e">
        <f t="shared" si="20"/>
        <v>#DIV/0!</v>
      </c>
      <c r="AA60" s="90" t="e">
        <f t="shared" si="21"/>
        <v>#DIV/0!</v>
      </c>
      <c r="AB60" s="94" t="e">
        <f t="shared" si="22"/>
        <v>#NUM!</v>
      </c>
      <c r="AC60" s="94" t="e">
        <f t="shared" si="23"/>
        <v>#DIV/0!</v>
      </c>
      <c r="AD60" s="94" t="e">
        <f t="shared" si="24"/>
        <v>#DIV/0!</v>
      </c>
    </row>
    <row r="61" spans="1:30" x14ac:dyDescent="0.2">
      <c r="A61" s="105"/>
      <c r="B61" s="105"/>
      <c r="C61" s="105"/>
      <c r="D61" s="105"/>
      <c r="E61" s="105"/>
      <c r="F61" s="105"/>
      <c r="G61" s="105"/>
      <c r="H61" s="105"/>
      <c r="I61" s="24"/>
      <c r="W61" s="5" t="e">
        <f t="shared" si="17"/>
        <v>#DIV/0!</v>
      </c>
      <c r="X61" s="5" t="e">
        <f t="shared" si="25"/>
        <v>#DIV/0!</v>
      </c>
      <c r="Y61" s="90" t="e">
        <f t="shared" si="19"/>
        <v>#NUM!</v>
      </c>
      <c r="Z61" s="90" t="e">
        <f t="shared" si="20"/>
        <v>#DIV/0!</v>
      </c>
      <c r="AA61" s="90" t="e">
        <f t="shared" si="21"/>
        <v>#DIV/0!</v>
      </c>
      <c r="AB61" s="94" t="e">
        <f t="shared" si="22"/>
        <v>#NUM!</v>
      </c>
      <c r="AC61" s="94" t="e">
        <f t="shared" si="23"/>
        <v>#DIV/0!</v>
      </c>
      <c r="AD61" s="94" t="e">
        <f t="shared" si="24"/>
        <v>#DIV/0!</v>
      </c>
    </row>
    <row r="62" spans="1:30" x14ac:dyDescent="0.2">
      <c r="A62" s="105"/>
      <c r="B62" s="105"/>
      <c r="C62" s="105"/>
      <c r="D62" s="105"/>
      <c r="E62" s="105"/>
      <c r="F62" s="105"/>
      <c r="G62" s="105"/>
      <c r="H62" s="105"/>
      <c r="I62" s="24"/>
      <c r="W62" s="5" t="e">
        <f t="shared" si="17"/>
        <v>#DIV/0!</v>
      </c>
      <c r="X62" s="5" t="e">
        <f t="shared" si="25"/>
        <v>#DIV/0!</v>
      </c>
      <c r="Y62" s="90" t="e">
        <f t="shared" si="19"/>
        <v>#NUM!</v>
      </c>
      <c r="Z62" s="90" t="e">
        <f t="shared" si="20"/>
        <v>#DIV/0!</v>
      </c>
      <c r="AA62" s="90" t="e">
        <f t="shared" si="21"/>
        <v>#DIV/0!</v>
      </c>
      <c r="AB62" s="94" t="e">
        <f t="shared" si="22"/>
        <v>#NUM!</v>
      </c>
      <c r="AC62" s="94" t="e">
        <f t="shared" si="23"/>
        <v>#DIV/0!</v>
      </c>
      <c r="AD62" s="94" t="e">
        <f t="shared" si="24"/>
        <v>#DIV/0!</v>
      </c>
    </row>
    <row r="63" spans="1:30" x14ac:dyDescent="0.2">
      <c r="W63" s="5" t="e">
        <f t="shared" si="17"/>
        <v>#DIV/0!</v>
      </c>
      <c r="X63" s="5" t="e">
        <f t="shared" si="25"/>
        <v>#DIV/0!</v>
      </c>
      <c r="Y63" s="90" t="e">
        <f t="shared" si="19"/>
        <v>#NUM!</v>
      </c>
      <c r="Z63" s="90" t="e">
        <f t="shared" si="20"/>
        <v>#DIV/0!</v>
      </c>
      <c r="AA63" s="90" t="e">
        <f t="shared" si="21"/>
        <v>#DIV/0!</v>
      </c>
      <c r="AB63" s="94" t="e">
        <f t="shared" si="22"/>
        <v>#NUM!</v>
      </c>
      <c r="AC63" s="94" t="e">
        <f t="shared" si="23"/>
        <v>#DIV/0!</v>
      </c>
      <c r="AD63" s="94" t="e">
        <f t="shared" si="24"/>
        <v>#DIV/0!</v>
      </c>
    </row>
    <row r="64" spans="1:30" x14ac:dyDescent="0.2">
      <c r="W64" s="5" t="e">
        <f t="shared" si="17"/>
        <v>#DIV/0!</v>
      </c>
      <c r="X64" s="5" t="e">
        <f t="shared" si="25"/>
        <v>#DIV/0!</v>
      </c>
      <c r="Y64" s="90" t="e">
        <f t="shared" si="19"/>
        <v>#NUM!</v>
      </c>
      <c r="Z64" s="90" t="e">
        <f t="shared" si="20"/>
        <v>#DIV/0!</v>
      </c>
      <c r="AA64" s="90" t="e">
        <f t="shared" si="21"/>
        <v>#DIV/0!</v>
      </c>
      <c r="AB64" s="94" t="e">
        <f t="shared" si="22"/>
        <v>#NUM!</v>
      </c>
      <c r="AC64" s="94" t="e">
        <f t="shared" si="23"/>
        <v>#DIV/0!</v>
      </c>
      <c r="AD64" s="94" t="e">
        <f t="shared" si="24"/>
        <v>#DIV/0!</v>
      </c>
    </row>
    <row r="65" spans="23:30" x14ac:dyDescent="0.2">
      <c r="W65" s="5" t="e">
        <f t="shared" si="17"/>
        <v>#DIV/0!</v>
      </c>
      <c r="X65" s="5" t="e">
        <f t="shared" si="25"/>
        <v>#DIV/0!</v>
      </c>
      <c r="Y65" s="90" t="e">
        <f t="shared" si="19"/>
        <v>#NUM!</v>
      </c>
      <c r="Z65" s="90" t="e">
        <f t="shared" si="20"/>
        <v>#DIV/0!</v>
      </c>
      <c r="AA65" s="90" t="e">
        <f t="shared" si="21"/>
        <v>#DIV/0!</v>
      </c>
      <c r="AB65" s="94" t="e">
        <f t="shared" si="22"/>
        <v>#NUM!</v>
      </c>
      <c r="AC65" s="94" t="e">
        <f t="shared" si="23"/>
        <v>#DIV/0!</v>
      </c>
      <c r="AD65" s="94" t="e">
        <f t="shared" si="24"/>
        <v>#DIV/0!</v>
      </c>
    </row>
    <row r="66" spans="23:30" x14ac:dyDescent="0.2">
      <c r="W66" s="5" t="e">
        <f t="shared" si="17"/>
        <v>#DIV/0!</v>
      </c>
      <c r="X66" s="5" t="e">
        <f t="shared" si="25"/>
        <v>#DIV/0!</v>
      </c>
      <c r="Y66" s="90" t="e">
        <f t="shared" si="19"/>
        <v>#NUM!</v>
      </c>
      <c r="Z66" s="90" t="e">
        <f t="shared" si="20"/>
        <v>#DIV/0!</v>
      </c>
      <c r="AA66" s="90" t="e">
        <f t="shared" si="21"/>
        <v>#DIV/0!</v>
      </c>
      <c r="AB66" s="94" t="e">
        <f t="shared" si="22"/>
        <v>#NUM!</v>
      </c>
      <c r="AC66" s="94" t="e">
        <f t="shared" si="23"/>
        <v>#DIV/0!</v>
      </c>
      <c r="AD66" s="94" t="e">
        <f t="shared" si="24"/>
        <v>#DIV/0!</v>
      </c>
    </row>
    <row r="67" spans="23:30" x14ac:dyDescent="0.2">
      <c r="W67" s="5" t="e">
        <f t="shared" si="17"/>
        <v>#DIV/0!</v>
      </c>
      <c r="X67" s="5" t="e">
        <f t="shared" si="25"/>
        <v>#DIV/0!</v>
      </c>
      <c r="Y67" s="90" t="e">
        <f t="shared" si="19"/>
        <v>#NUM!</v>
      </c>
      <c r="Z67" s="90" t="e">
        <f t="shared" si="20"/>
        <v>#DIV/0!</v>
      </c>
      <c r="AA67" s="90" t="e">
        <f t="shared" si="21"/>
        <v>#DIV/0!</v>
      </c>
      <c r="AB67" s="94" t="e">
        <f t="shared" si="22"/>
        <v>#NUM!</v>
      </c>
      <c r="AC67" s="94" t="e">
        <f t="shared" si="23"/>
        <v>#DIV/0!</v>
      </c>
      <c r="AD67" s="94" t="e">
        <f t="shared" si="24"/>
        <v>#DIV/0!</v>
      </c>
    </row>
    <row r="68" spans="23:30" x14ac:dyDescent="0.2">
      <c r="W68" s="5" t="e">
        <f t="shared" si="17"/>
        <v>#DIV/0!</v>
      </c>
      <c r="X68" s="5" t="e">
        <f t="shared" si="25"/>
        <v>#DIV/0!</v>
      </c>
      <c r="Y68" s="90" t="e">
        <f t="shared" si="19"/>
        <v>#NUM!</v>
      </c>
      <c r="Z68" s="90" t="e">
        <f t="shared" si="20"/>
        <v>#DIV/0!</v>
      </c>
      <c r="AA68" s="90" t="e">
        <f t="shared" si="21"/>
        <v>#DIV/0!</v>
      </c>
      <c r="AB68" s="94" t="e">
        <f t="shared" si="22"/>
        <v>#NUM!</v>
      </c>
      <c r="AC68" s="94" t="e">
        <f t="shared" si="23"/>
        <v>#DIV/0!</v>
      </c>
      <c r="AD68" s="94" t="e">
        <f t="shared" si="24"/>
        <v>#DIV/0!</v>
      </c>
    </row>
    <row r="69" spans="23:30" x14ac:dyDescent="0.2">
      <c r="W69" s="5" t="e">
        <f t="shared" ref="W69:W100" si="26">X69*M$23+M$24</f>
        <v>#DIV/0!</v>
      </c>
      <c r="X69" s="5" t="e">
        <f t="shared" si="25"/>
        <v>#DIV/0!</v>
      </c>
      <c r="Y69" s="90" t="e">
        <f t="shared" ref="Y69:Y100" si="27">TINV(0.05,(COUNT(H$7:H$21)*H$4-2))*S$22/M$23*SQRT(1/(COUNT(H$7:H$21)*H$4)+(SUM(H$7:H$21)/COUNT(H$7:H$21)-X69)^2/S$23)</f>
        <v>#NUM!</v>
      </c>
      <c r="Z69" s="90" t="e">
        <f t="shared" ref="Z69:Z100" si="28">X69-Y69</f>
        <v>#DIV/0!</v>
      </c>
      <c r="AA69" s="90" t="e">
        <f t="shared" ref="AA69:AA100" si="29">X69+Y69</f>
        <v>#DIV/0!</v>
      </c>
      <c r="AB69" s="94" t="e">
        <f t="shared" ref="AB69:AB100" si="30">SQRT(SUM(U$30:U$44)/(COUNT(G$7:G$21)-2))*TINV((100-95)/100,COUNT(G$7:G$21)-2)/M$23*SQRT(1/COUNT(G$7:G$21)+1/H$4+((W69-AVERAGE(G$7:G$21))^2/M$23^2)/(SUM(R$30:R$44)-SUM(H$7:H$21)^2/COUNT(G$7:G$21)))</f>
        <v>#NUM!</v>
      </c>
      <c r="AC69" s="94" t="e">
        <f t="shared" ref="AC69:AC100" si="31">X69-AB69</f>
        <v>#DIV/0!</v>
      </c>
      <c r="AD69" s="94" t="e">
        <f t="shared" ref="AD69:AD100" si="32">X69+AB69</f>
        <v>#DIV/0!</v>
      </c>
    </row>
    <row r="70" spans="23:30" x14ac:dyDescent="0.2">
      <c r="W70" s="5" t="e">
        <f t="shared" si="26"/>
        <v>#DIV/0!</v>
      </c>
      <c r="X70" s="5" t="e">
        <f t="shared" si="25"/>
        <v>#DIV/0!</v>
      </c>
      <c r="Y70" s="90" t="e">
        <f t="shared" si="27"/>
        <v>#NUM!</v>
      </c>
      <c r="Z70" s="90" t="e">
        <f t="shared" si="28"/>
        <v>#DIV/0!</v>
      </c>
      <c r="AA70" s="90" t="e">
        <f t="shared" si="29"/>
        <v>#DIV/0!</v>
      </c>
      <c r="AB70" s="94" t="e">
        <f t="shared" si="30"/>
        <v>#NUM!</v>
      </c>
      <c r="AC70" s="94" t="e">
        <f t="shared" si="31"/>
        <v>#DIV/0!</v>
      </c>
      <c r="AD70" s="94" t="e">
        <f t="shared" si="32"/>
        <v>#DIV/0!</v>
      </c>
    </row>
    <row r="71" spans="23:30" x14ac:dyDescent="0.2">
      <c r="W71" s="5" t="e">
        <f t="shared" si="26"/>
        <v>#DIV/0!</v>
      </c>
      <c r="X71" s="5" t="e">
        <f t="shared" si="25"/>
        <v>#DIV/0!</v>
      </c>
      <c r="Y71" s="90" t="e">
        <f t="shared" si="27"/>
        <v>#NUM!</v>
      </c>
      <c r="Z71" s="90" t="e">
        <f t="shared" si="28"/>
        <v>#DIV/0!</v>
      </c>
      <c r="AA71" s="90" t="e">
        <f t="shared" si="29"/>
        <v>#DIV/0!</v>
      </c>
      <c r="AB71" s="94" t="e">
        <f t="shared" si="30"/>
        <v>#NUM!</v>
      </c>
      <c r="AC71" s="94" t="e">
        <f t="shared" si="31"/>
        <v>#DIV/0!</v>
      </c>
      <c r="AD71" s="94" t="e">
        <f t="shared" si="32"/>
        <v>#DIV/0!</v>
      </c>
    </row>
    <row r="72" spans="23:30" x14ac:dyDescent="0.2">
      <c r="W72" s="5" t="e">
        <f t="shared" si="26"/>
        <v>#DIV/0!</v>
      </c>
      <c r="X72" s="5" t="e">
        <f t="shared" si="25"/>
        <v>#DIV/0!</v>
      </c>
      <c r="Y72" s="90" t="e">
        <f t="shared" si="27"/>
        <v>#NUM!</v>
      </c>
      <c r="Z72" s="90" t="e">
        <f t="shared" si="28"/>
        <v>#DIV/0!</v>
      </c>
      <c r="AA72" s="90" t="e">
        <f t="shared" si="29"/>
        <v>#DIV/0!</v>
      </c>
      <c r="AB72" s="94" t="e">
        <f t="shared" si="30"/>
        <v>#NUM!</v>
      </c>
      <c r="AC72" s="94" t="e">
        <f t="shared" si="31"/>
        <v>#DIV/0!</v>
      </c>
      <c r="AD72" s="94" t="e">
        <f t="shared" si="32"/>
        <v>#DIV/0!</v>
      </c>
    </row>
    <row r="73" spans="23:30" x14ac:dyDescent="0.2">
      <c r="W73" s="5" t="e">
        <f t="shared" si="26"/>
        <v>#DIV/0!</v>
      </c>
      <c r="X73" s="5" t="e">
        <f t="shared" si="25"/>
        <v>#DIV/0!</v>
      </c>
      <c r="Y73" s="90" t="e">
        <f t="shared" si="27"/>
        <v>#NUM!</v>
      </c>
      <c r="Z73" s="90" t="e">
        <f t="shared" si="28"/>
        <v>#DIV/0!</v>
      </c>
      <c r="AA73" s="90" t="e">
        <f t="shared" si="29"/>
        <v>#DIV/0!</v>
      </c>
      <c r="AB73" s="94" t="e">
        <f t="shared" si="30"/>
        <v>#NUM!</v>
      </c>
      <c r="AC73" s="94" t="e">
        <f t="shared" si="31"/>
        <v>#DIV/0!</v>
      </c>
      <c r="AD73" s="94" t="e">
        <f t="shared" si="32"/>
        <v>#DIV/0!</v>
      </c>
    </row>
    <row r="74" spans="23:30" x14ac:dyDescent="0.2">
      <c r="W74" s="5" t="e">
        <f t="shared" si="26"/>
        <v>#DIV/0!</v>
      </c>
      <c r="X74" s="5" t="e">
        <f t="shared" si="25"/>
        <v>#DIV/0!</v>
      </c>
      <c r="Y74" s="90" t="e">
        <f t="shared" si="27"/>
        <v>#NUM!</v>
      </c>
      <c r="Z74" s="90" t="e">
        <f t="shared" si="28"/>
        <v>#DIV/0!</v>
      </c>
      <c r="AA74" s="90" t="e">
        <f t="shared" si="29"/>
        <v>#DIV/0!</v>
      </c>
      <c r="AB74" s="94" t="e">
        <f t="shared" si="30"/>
        <v>#NUM!</v>
      </c>
      <c r="AC74" s="94" t="e">
        <f t="shared" si="31"/>
        <v>#DIV/0!</v>
      </c>
      <c r="AD74" s="94" t="e">
        <f t="shared" si="32"/>
        <v>#DIV/0!</v>
      </c>
    </row>
    <row r="75" spans="23:30" x14ac:dyDescent="0.2">
      <c r="W75" s="5" t="e">
        <f t="shared" si="26"/>
        <v>#DIV/0!</v>
      </c>
      <c r="X75" s="5" t="e">
        <f t="shared" si="25"/>
        <v>#DIV/0!</v>
      </c>
      <c r="Y75" s="90" t="e">
        <f t="shared" si="27"/>
        <v>#NUM!</v>
      </c>
      <c r="Z75" s="90" t="e">
        <f t="shared" si="28"/>
        <v>#DIV/0!</v>
      </c>
      <c r="AA75" s="90" t="e">
        <f t="shared" si="29"/>
        <v>#DIV/0!</v>
      </c>
      <c r="AB75" s="94" t="e">
        <f t="shared" si="30"/>
        <v>#NUM!</v>
      </c>
      <c r="AC75" s="94" t="e">
        <f t="shared" si="31"/>
        <v>#DIV/0!</v>
      </c>
      <c r="AD75" s="94" t="e">
        <f t="shared" si="32"/>
        <v>#DIV/0!</v>
      </c>
    </row>
    <row r="76" spans="23:30" x14ac:dyDescent="0.2">
      <c r="W76" s="5" t="e">
        <f t="shared" si="26"/>
        <v>#DIV/0!</v>
      </c>
      <c r="X76" s="5" t="e">
        <f t="shared" si="25"/>
        <v>#DIV/0!</v>
      </c>
      <c r="Y76" s="90" t="e">
        <f t="shared" si="27"/>
        <v>#NUM!</v>
      </c>
      <c r="Z76" s="90" t="e">
        <f t="shared" si="28"/>
        <v>#DIV/0!</v>
      </c>
      <c r="AA76" s="90" t="e">
        <f t="shared" si="29"/>
        <v>#DIV/0!</v>
      </c>
      <c r="AB76" s="94" t="e">
        <f t="shared" si="30"/>
        <v>#NUM!</v>
      </c>
      <c r="AC76" s="94" t="e">
        <f t="shared" si="31"/>
        <v>#DIV/0!</v>
      </c>
      <c r="AD76" s="94" t="e">
        <f t="shared" si="32"/>
        <v>#DIV/0!</v>
      </c>
    </row>
    <row r="77" spans="23:30" x14ac:dyDescent="0.2">
      <c r="W77" s="5" t="e">
        <f t="shared" si="26"/>
        <v>#DIV/0!</v>
      </c>
      <c r="X77" s="5" t="e">
        <f t="shared" si="25"/>
        <v>#DIV/0!</v>
      </c>
      <c r="Y77" s="90" t="e">
        <f t="shared" si="27"/>
        <v>#NUM!</v>
      </c>
      <c r="Z77" s="90" t="e">
        <f t="shared" si="28"/>
        <v>#DIV/0!</v>
      </c>
      <c r="AA77" s="90" t="e">
        <f t="shared" si="29"/>
        <v>#DIV/0!</v>
      </c>
      <c r="AB77" s="94" t="e">
        <f t="shared" si="30"/>
        <v>#NUM!</v>
      </c>
      <c r="AC77" s="94" t="e">
        <f t="shared" si="31"/>
        <v>#DIV/0!</v>
      </c>
      <c r="AD77" s="94" t="e">
        <f t="shared" si="32"/>
        <v>#DIV/0!</v>
      </c>
    </row>
    <row r="78" spans="23:30" x14ac:dyDescent="0.2">
      <c r="W78" s="5" t="e">
        <f t="shared" si="26"/>
        <v>#DIV/0!</v>
      </c>
      <c r="X78" s="5" t="e">
        <f t="shared" si="25"/>
        <v>#DIV/0!</v>
      </c>
      <c r="Y78" s="90" t="e">
        <f t="shared" si="27"/>
        <v>#NUM!</v>
      </c>
      <c r="Z78" s="90" t="e">
        <f t="shared" si="28"/>
        <v>#DIV/0!</v>
      </c>
      <c r="AA78" s="90" t="e">
        <f t="shared" si="29"/>
        <v>#DIV/0!</v>
      </c>
      <c r="AB78" s="94" t="e">
        <f t="shared" si="30"/>
        <v>#NUM!</v>
      </c>
      <c r="AC78" s="94" t="e">
        <f t="shared" si="31"/>
        <v>#DIV/0!</v>
      </c>
      <c r="AD78" s="94" t="e">
        <f t="shared" si="32"/>
        <v>#DIV/0!</v>
      </c>
    </row>
    <row r="79" spans="23:30" x14ac:dyDescent="0.2">
      <c r="W79" s="5" t="e">
        <f t="shared" si="26"/>
        <v>#DIV/0!</v>
      </c>
      <c r="X79" s="5" t="e">
        <f t="shared" si="25"/>
        <v>#DIV/0!</v>
      </c>
      <c r="Y79" s="90" t="e">
        <f t="shared" si="27"/>
        <v>#NUM!</v>
      </c>
      <c r="Z79" s="90" t="e">
        <f t="shared" si="28"/>
        <v>#DIV/0!</v>
      </c>
      <c r="AA79" s="90" t="e">
        <f t="shared" si="29"/>
        <v>#DIV/0!</v>
      </c>
      <c r="AB79" s="94" t="e">
        <f t="shared" si="30"/>
        <v>#NUM!</v>
      </c>
      <c r="AC79" s="94" t="e">
        <f t="shared" si="31"/>
        <v>#DIV/0!</v>
      </c>
      <c r="AD79" s="94" t="e">
        <f t="shared" si="32"/>
        <v>#DIV/0!</v>
      </c>
    </row>
    <row r="80" spans="23:30" x14ac:dyDescent="0.2">
      <c r="W80" s="5" t="e">
        <f t="shared" si="26"/>
        <v>#DIV/0!</v>
      </c>
      <c r="X80" s="5" t="e">
        <f t="shared" si="25"/>
        <v>#DIV/0!</v>
      </c>
      <c r="Y80" s="90" t="e">
        <f t="shared" si="27"/>
        <v>#NUM!</v>
      </c>
      <c r="Z80" s="90" t="e">
        <f t="shared" si="28"/>
        <v>#DIV/0!</v>
      </c>
      <c r="AA80" s="90" t="e">
        <f t="shared" si="29"/>
        <v>#DIV/0!</v>
      </c>
      <c r="AB80" s="94" t="e">
        <f t="shared" si="30"/>
        <v>#NUM!</v>
      </c>
      <c r="AC80" s="94" t="e">
        <f t="shared" si="31"/>
        <v>#DIV/0!</v>
      </c>
      <c r="AD80" s="94" t="e">
        <f t="shared" si="32"/>
        <v>#DIV/0!</v>
      </c>
    </row>
    <row r="81" spans="23:30" x14ac:dyDescent="0.2">
      <c r="W81" s="5" t="e">
        <f t="shared" si="26"/>
        <v>#DIV/0!</v>
      </c>
      <c r="X81" s="5" t="e">
        <f t="shared" si="25"/>
        <v>#DIV/0!</v>
      </c>
      <c r="Y81" s="90" t="e">
        <f t="shared" si="27"/>
        <v>#NUM!</v>
      </c>
      <c r="Z81" s="90" t="e">
        <f t="shared" si="28"/>
        <v>#DIV/0!</v>
      </c>
      <c r="AA81" s="90" t="e">
        <f t="shared" si="29"/>
        <v>#DIV/0!</v>
      </c>
      <c r="AB81" s="94" t="e">
        <f t="shared" si="30"/>
        <v>#NUM!</v>
      </c>
      <c r="AC81" s="94" t="e">
        <f t="shared" si="31"/>
        <v>#DIV/0!</v>
      </c>
      <c r="AD81" s="94" t="e">
        <f t="shared" si="32"/>
        <v>#DIV/0!</v>
      </c>
    </row>
    <row r="82" spans="23:30" x14ac:dyDescent="0.2">
      <c r="W82" s="5" t="e">
        <f t="shared" si="26"/>
        <v>#DIV/0!</v>
      </c>
      <c r="X82" s="5" t="e">
        <f t="shared" si="25"/>
        <v>#DIV/0!</v>
      </c>
      <c r="Y82" s="90" t="e">
        <f t="shared" si="27"/>
        <v>#NUM!</v>
      </c>
      <c r="Z82" s="90" t="e">
        <f t="shared" si="28"/>
        <v>#DIV/0!</v>
      </c>
      <c r="AA82" s="90" t="e">
        <f t="shared" si="29"/>
        <v>#DIV/0!</v>
      </c>
      <c r="AB82" s="94" t="e">
        <f t="shared" si="30"/>
        <v>#NUM!</v>
      </c>
      <c r="AC82" s="94" t="e">
        <f t="shared" si="31"/>
        <v>#DIV/0!</v>
      </c>
      <c r="AD82" s="94" t="e">
        <f t="shared" si="32"/>
        <v>#DIV/0!</v>
      </c>
    </row>
    <row r="83" spans="23:30" x14ac:dyDescent="0.2">
      <c r="W83" s="5" t="e">
        <f t="shared" si="26"/>
        <v>#DIV/0!</v>
      </c>
      <c r="X83" s="5" t="e">
        <f t="shared" si="25"/>
        <v>#DIV/0!</v>
      </c>
      <c r="Y83" s="90" t="e">
        <f t="shared" si="27"/>
        <v>#NUM!</v>
      </c>
      <c r="Z83" s="90" t="e">
        <f t="shared" si="28"/>
        <v>#DIV/0!</v>
      </c>
      <c r="AA83" s="90" t="e">
        <f t="shared" si="29"/>
        <v>#DIV/0!</v>
      </c>
      <c r="AB83" s="94" t="e">
        <f t="shared" si="30"/>
        <v>#NUM!</v>
      </c>
      <c r="AC83" s="94" t="e">
        <f t="shared" si="31"/>
        <v>#DIV/0!</v>
      </c>
      <c r="AD83" s="94" t="e">
        <f t="shared" si="32"/>
        <v>#DIV/0!</v>
      </c>
    </row>
    <row r="84" spans="23:30" x14ac:dyDescent="0.2">
      <c r="W84" s="5" t="e">
        <f t="shared" si="26"/>
        <v>#DIV/0!</v>
      </c>
      <c r="X84" s="5" t="e">
        <f t="shared" si="25"/>
        <v>#DIV/0!</v>
      </c>
      <c r="Y84" s="90" t="e">
        <f t="shared" si="27"/>
        <v>#NUM!</v>
      </c>
      <c r="Z84" s="90" t="e">
        <f t="shared" si="28"/>
        <v>#DIV/0!</v>
      </c>
      <c r="AA84" s="90" t="e">
        <f t="shared" si="29"/>
        <v>#DIV/0!</v>
      </c>
      <c r="AB84" s="94" t="e">
        <f t="shared" si="30"/>
        <v>#NUM!</v>
      </c>
      <c r="AC84" s="94" t="e">
        <f t="shared" si="31"/>
        <v>#DIV/0!</v>
      </c>
      <c r="AD84" s="94" t="e">
        <f t="shared" si="32"/>
        <v>#DIV/0!</v>
      </c>
    </row>
    <row r="85" spans="23:30" x14ac:dyDescent="0.2">
      <c r="W85" s="5" t="e">
        <f t="shared" si="26"/>
        <v>#DIV/0!</v>
      </c>
      <c r="X85" s="5" t="e">
        <f t="shared" si="25"/>
        <v>#DIV/0!</v>
      </c>
      <c r="Y85" s="90" t="e">
        <f t="shared" si="27"/>
        <v>#NUM!</v>
      </c>
      <c r="Z85" s="90" t="e">
        <f t="shared" si="28"/>
        <v>#DIV/0!</v>
      </c>
      <c r="AA85" s="90" t="e">
        <f t="shared" si="29"/>
        <v>#DIV/0!</v>
      </c>
      <c r="AB85" s="94" t="e">
        <f t="shared" si="30"/>
        <v>#NUM!</v>
      </c>
      <c r="AC85" s="94" t="e">
        <f t="shared" si="31"/>
        <v>#DIV/0!</v>
      </c>
      <c r="AD85" s="94" t="e">
        <f t="shared" si="32"/>
        <v>#DIV/0!</v>
      </c>
    </row>
    <row r="86" spans="23:30" x14ac:dyDescent="0.2">
      <c r="W86" s="5" t="e">
        <f t="shared" si="26"/>
        <v>#DIV/0!</v>
      </c>
      <c r="X86" s="5" t="e">
        <f t="shared" si="25"/>
        <v>#DIV/0!</v>
      </c>
      <c r="Y86" s="90" t="e">
        <f t="shared" si="27"/>
        <v>#NUM!</v>
      </c>
      <c r="Z86" s="90" t="e">
        <f t="shared" si="28"/>
        <v>#DIV/0!</v>
      </c>
      <c r="AA86" s="90" t="e">
        <f t="shared" si="29"/>
        <v>#DIV/0!</v>
      </c>
      <c r="AB86" s="94" t="e">
        <f t="shared" si="30"/>
        <v>#NUM!</v>
      </c>
      <c r="AC86" s="94" t="e">
        <f t="shared" si="31"/>
        <v>#DIV/0!</v>
      </c>
      <c r="AD86" s="94" t="e">
        <f t="shared" si="32"/>
        <v>#DIV/0!</v>
      </c>
    </row>
    <row r="87" spans="23:30" x14ac:dyDescent="0.2">
      <c r="W87" s="5" t="e">
        <f t="shared" si="26"/>
        <v>#DIV/0!</v>
      </c>
      <c r="X87" s="5" t="e">
        <f t="shared" si="25"/>
        <v>#DIV/0!</v>
      </c>
      <c r="Y87" s="90" t="e">
        <f t="shared" si="27"/>
        <v>#NUM!</v>
      </c>
      <c r="Z87" s="90" t="e">
        <f t="shared" si="28"/>
        <v>#DIV/0!</v>
      </c>
      <c r="AA87" s="90" t="e">
        <f t="shared" si="29"/>
        <v>#DIV/0!</v>
      </c>
      <c r="AB87" s="94" t="e">
        <f t="shared" si="30"/>
        <v>#NUM!</v>
      </c>
      <c r="AC87" s="94" t="e">
        <f t="shared" si="31"/>
        <v>#DIV/0!</v>
      </c>
      <c r="AD87" s="94" t="e">
        <f t="shared" si="32"/>
        <v>#DIV/0!</v>
      </c>
    </row>
    <row r="88" spans="23:30" x14ac:dyDescent="0.2">
      <c r="W88" s="5" t="e">
        <f t="shared" si="26"/>
        <v>#DIV/0!</v>
      </c>
      <c r="X88" s="5" t="e">
        <f t="shared" si="25"/>
        <v>#DIV/0!</v>
      </c>
      <c r="Y88" s="90" t="e">
        <f t="shared" si="27"/>
        <v>#NUM!</v>
      </c>
      <c r="Z88" s="90" t="e">
        <f t="shared" si="28"/>
        <v>#DIV/0!</v>
      </c>
      <c r="AA88" s="90" t="e">
        <f t="shared" si="29"/>
        <v>#DIV/0!</v>
      </c>
      <c r="AB88" s="94" t="e">
        <f t="shared" si="30"/>
        <v>#NUM!</v>
      </c>
      <c r="AC88" s="94" t="e">
        <f t="shared" si="31"/>
        <v>#DIV/0!</v>
      </c>
      <c r="AD88" s="94" t="e">
        <f t="shared" si="32"/>
        <v>#DIV/0!</v>
      </c>
    </row>
    <row r="89" spans="23:30" x14ac:dyDescent="0.2">
      <c r="W89" s="5" t="e">
        <f t="shared" si="26"/>
        <v>#DIV/0!</v>
      </c>
      <c r="X89" s="5" t="e">
        <f t="shared" si="25"/>
        <v>#DIV/0!</v>
      </c>
      <c r="Y89" s="90" t="e">
        <f t="shared" si="27"/>
        <v>#NUM!</v>
      </c>
      <c r="Z89" s="90" t="e">
        <f t="shared" si="28"/>
        <v>#DIV/0!</v>
      </c>
      <c r="AA89" s="90" t="e">
        <f t="shared" si="29"/>
        <v>#DIV/0!</v>
      </c>
      <c r="AB89" s="94" t="e">
        <f t="shared" si="30"/>
        <v>#NUM!</v>
      </c>
      <c r="AC89" s="94" t="e">
        <f t="shared" si="31"/>
        <v>#DIV/0!</v>
      </c>
      <c r="AD89" s="94" t="e">
        <f t="shared" si="32"/>
        <v>#DIV/0!</v>
      </c>
    </row>
    <row r="90" spans="23:30" x14ac:dyDescent="0.2">
      <c r="W90" s="5" t="e">
        <f t="shared" si="26"/>
        <v>#DIV/0!</v>
      </c>
      <c r="X90" s="5" t="e">
        <f t="shared" si="25"/>
        <v>#DIV/0!</v>
      </c>
      <c r="Y90" s="90" t="e">
        <f t="shared" si="27"/>
        <v>#NUM!</v>
      </c>
      <c r="Z90" s="90" t="e">
        <f t="shared" si="28"/>
        <v>#DIV/0!</v>
      </c>
      <c r="AA90" s="90" t="e">
        <f t="shared" si="29"/>
        <v>#DIV/0!</v>
      </c>
      <c r="AB90" s="94" t="e">
        <f t="shared" si="30"/>
        <v>#NUM!</v>
      </c>
      <c r="AC90" s="94" t="e">
        <f t="shared" si="31"/>
        <v>#DIV/0!</v>
      </c>
      <c r="AD90" s="94" t="e">
        <f t="shared" si="32"/>
        <v>#DIV/0!</v>
      </c>
    </row>
    <row r="91" spans="23:30" x14ac:dyDescent="0.2">
      <c r="W91" s="5" t="e">
        <f t="shared" si="26"/>
        <v>#DIV/0!</v>
      </c>
      <c r="X91" s="5" t="e">
        <f t="shared" ref="X91:X111" si="33">IF(M$8&gt;MAX(H$7:H$21),X90+M$8/50,X90+MAX(H$7:H$21)/50)</f>
        <v>#DIV/0!</v>
      </c>
      <c r="Y91" s="90" t="e">
        <f t="shared" si="27"/>
        <v>#NUM!</v>
      </c>
      <c r="Z91" s="90" t="e">
        <f t="shared" si="28"/>
        <v>#DIV/0!</v>
      </c>
      <c r="AA91" s="90" t="e">
        <f t="shared" si="29"/>
        <v>#DIV/0!</v>
      </c>
      <c r="AB91" s="94" t="e">
        <f t="shared" si="30"/>
        <v>#NUM!</v>
      </c>
      <c r="AC91" s="94" t="e">
        <f t="shared" si="31"/>
        <v>#DIV/0!</v>
      </c>
      <c r="AD91" s="94" t="e">
        <f t="shared" si="32"/>
        <v>#DIV/0!</v>
      </c>
    </row>
    <row r="92" spans="23:30" x14ac:dyDescent="0.2">
      <c r="W92" s="5" t="e">
        <f t="shared" si="26"/>
        <v>#DIV/0!</v>
      </c>
      <c r="X92" s="5" t="e">
        <f t="shared" si="33"/>
        <v>#DIV/0!</v>
      </c>
      <c r="Y92" s="90" t="e">
        <f t="shared" si="27"/>
        <v>#NUM!</v>
      </c>
      <c r="Z92" s="90" t="e">
        <f t="shared" si="28"/>
        <v>#DIV/0!</v>
      </c>
      <c r="AA92" s="90" t="e">
        <f t="shared" si="29"/>
        <v>#DIV/0!</v>
      </c>
      <c r="AB92" s="94" t="e">
        <f t="shared" si="30"/>
        <v>#NUM!</v>
      </c>
      <c r="AC92" s="94" t="e">
        <f t="shared" si="31"/>
        <v>#DIV/0!</v>
      </c>
      <c r="AD92" s="94" t="e">
        <f t="shared" si="32"/>
        <v>#DIV/0!</v>
      </c>
    </row>
    <row r="93" spans="23:30" x14ac:dyDescent="0.2">
      <c r="W93" s="5" t="e">
        <f t="shared" si="26"/>
        <v>#DIV/0!</v>
      </c>
      <c r="X93" s="5" t="e">
        <f t="shared" si="33"/>
        <v>#DIV/0!</v>
      </c>
      <c r="Y93" s="90" t="e">
        <f t="shared" si="27"/>
        <v>#NUM!</v>
      </c>
      <c r="Z93" s="90" t="e">
        <f t="shared" si="28"/>
        <v>#DIV/0!</v>
      </c>
      <c r="AA93" s="90" t="e">
        <f t="shared" si="29"/>
        <v>#DIV/0!</v>
      </c>
      <c r="AB93" s="94" t="e">
        <f t="shared" si="30"/>
        <v>#NUM!</v>
      </c>
      <c r="AC93" s="94" t="e">
        <f t="shared" si="31"/>
        <v>#DIV/0!</v>
      </c>
      <c r="AD93" s="94" t="e">
        <f t="shared" si="32"/>
        <v>#DIV/0!</v>
      </c>
    </row>
    <row r="94" spans="23:30" x14ac:dyDescent="0.2">
      <c r="W94" s="5" t="e">
        <f t="shared" si="26"/>
        <v>#DIV/0!</v>
      </c>
      <c r="X94" s="5" t="e">
        <f t="shared" si="33"/>
        <v>#DIV/0!</v>
      </c>
      <c r="Y94" s="90" t="e">
        <f t="shared" si="27"/>
        <v>#NUM!</v>
      </c>
      <c r="Z94" s="90" t="e">
        <f t="shared" si="28"/>
        <v>#DIV/0!</v>
      </c>
      <c r="AA94" s="90" t="e">
        <f t="shared" si="29"/>
        <v>#DIV/0!</v>
      </c>
      <c r="AB94" s="94" t="e">
        <f t="shared" si="30"/>
        <v>#NUM!</v>
      </c>
      <c r="AC94" s="94" t="e">
        <f t="shared" si="31"/>
        <v>#DIV/0!</v>
      </c>
      <c r="AD94" s="94" t="e">
        <f t="shared" si="32"/>
        <v>#DIV/0!</v>
      </c>
    </row>
    <row r="95" spans="23:30" x14ac:dyDescent="0.2">
      <c r="W95" s="5" t="e">
        <f t="shared" si="26"/>
        <v>#DIV/0!</v>
      </c>
      <c r="X95" s="5" t="e">
        <f t="shared" si="33"/>
        <v>#DIV/0!</v>
      </c>
      <c r="Y95" s="90" t="e">
        <f t="shared" si="27"/>
        <v>#NUM!</v>
      </c>
      <c r="Z95" s="90" t="e">
        <f t="shared" si="28"/>
        <v>#DIV/0!</v>
      </c>
      <c r="AA95" s="90" t="e">
        <f t="shared" si="29"/>
        <v>#DIV/0!</v>
      </c>
      <c r="AB95" s="94" t="e">
        <f t="shared" si="30"/>
        <v>#NUM!</v>
      </c>
      <c r="AC95" s="94" t="e">
        <f t="shared" si="31"/>
        <v>#DIV/0!</v>
      </c>
      <c r="AD95" s="94" t="e">
        <f t="shared" si="32"/>
        <v>#DIV/0!</v>
      </c>
    </row>
    <row r="96" spans="23:30" x14ac:dyDescent="0.2">
      <c r="W96" s="5" t="e">
        <f t="shared" si="26"/>
        <v>#DIV/0!</v>
      </c>
      <c r="X96" s="5" t="e">
        <f t="shared" si="33"/>
        <v>#DIV/0!</v>
      </c>
      <c r="Y96" s="90" t="e">
        <f t="shared" si="27"/>
        <v>#NUM!</v>
      </c>
      <c r="Z96" s="90" t="e">
        <f t="shared" si="28"/>
        <v>#DIV/0!</v>
      </c>
      <c r="AA96" s="90" t="e">
        <f t="shared" si="29"/>
        <v>#DIV/0!</v>
      </c>
      <c r="AB96" s="94" t="e">
        <f t="shared" si="30"/>
        <v>#NUM!</v>
      </c>
      <c r="AC96" s="94" t="e">
        <f t="shared" si="31"/>
        <v>#DIV/0!</v>
      </c>
      <c r="AD96" s="94" t="e">
        <f t="shared" si="32"/>
        <v>#DIV/0!</v>
      </c>
    </row>
    <row r="97" spans="23:30" x14ac:dyDescent="0.2">
      <c r="W97" s="5" t="e">
        <f t="shared" si="26"/>
        <v>#DIV/0!</v>
      </c>
      <c r="X97" s="5" t="e">
        <f t="shared" si="33"/>
        <v>#DIV/0!</v>
      </c>
      <c r="Y97" s="90" t="e">
        <f t="shared" si="27"/>
        <v>#NUM!</v>
      </c>
      <c r="Z97" s="90" t="e">
        <f t="shared" si="28"/>
        <v>#DIV/0!</v>
      </c>
      <c r="AA97" s="90" t="e">
        <f t="shared" si="29"/>
        <v>#DIV/0!</v>
      </c>
      <c r="AB97" s="94" t="e">
        <f t="shared" si="30"/>
        <v>#NUM!</v>
      </c>
      <c r="AC97" s="94" t="e">
        <f t="shared" si="31"/>
        <v>#DIV/0!</v>
      </c>
      <c r="AD97" s="94" t="e">
        <f t="shared" si="32"/>
        <v>#DIV/0!</v>
      </c>
    </row>
    <row r="98" spans="23:30" x14ac:dyDescent="0.2">
      <c r="W98" s="5" t="e">
        <f t="shared" si="26"/>
        <v>#DIV/0!</v>
      </c>
      <c r="X98" s="5" t="e">
        <f t="shared" si="33"/>
        <v>#DIV/0!</v>
      </c>
      <c r="Y98" s="90" t="e">
        <f t="shared" si="27"/>
        <v>#NUM!</v>
      </c>
      <c r="Z98" s="90" t="e">
        <f t="shared" si="28"/>
        <v>#DIV/0!</v>
      </c>
      <c r="AA98" s="90" t="e">
        <f t="shared" si="29"/>
        <v>#DIV/0!</v>
      </c>
      <c r="AB98" s="94" t="e">
        <f t="shared" si="30"/>
        <v>#NUM!</v>
      </c>
      <c r="AC98" s="94" t="e">
        <f t="shared" si="31"/>
        <v>#DIV/0!</v>
      </c>
      <c r="AD98" s="94" t="e">
        <f t="shared" si="32"/>
        <v>#DIV/0!</v>
      </c>
    </row>
    <row r="99" spans="23:30" x14ac:dyDescent="0.2">
      <c r="W99" s="5" t="e">
        <f t="shared" si="26"/>
        <v>#DIV/0!</v>
      </c>
      <c r="X99" s="5" t="e">
        <f t="shared" si="33"/>
        <v>#DIV/0!</v>
      </c>
      <c r="Y99" s="90" t="e">
        <f t="shared" si="27"/>
        <v>#NUM!</v>
      </c>
      <c r="Z99" s="90" t="e">
        <f t="shared" si="28"/>
        <v>#DIV/0!</v>
      </c>
      <c r="AA99" s="90" t="e">
        <f t="shared" si="29"/>
        <v>#DIV/0!</v>
      </c>
      <c r="AB99" s="94" t="e">
        <f t="shared" si="30"/>
        <v>#NUM!</v>
      </c>
      <c r="AC99" s="94" t="e">
        <f t="shared" si="31"/>
        <v>#DIV/0!</v>
      </c>
      <c r="AD99" s="94" t="e">
        <f t="shared" si="32"/>
        <v>#DIV/0!</v>
      </c>
    </row>
    <row r="100" spans="23:30" x14ac:dyDescent="0.2">
      <c r="W100" s="5" t="e">
        <f t="shared" si="26"/>
        <v>#DIV/0!</v>
      </c>
      <c r="X100" s="5" t="e">
        <f t="shared" si="33"/>
        <v>#DIV/0!</v>
      </c>
      <c r="Y100" s="90" t="e">
        <f t="shared" si="27"/>
        <v>#NUM!</v>
      </c>
      <c r="Z100" s="90" t="e">
        <f t="shared" si="28"/>
        <v>#DIV/0!</v>
      </c>
      <c r="AA100" s="90" t="e">
        <f t="shared" si="29"/>
        <v>#DIV/0!</v>
      </c>
      <c r="AB100" s="94" t="e">
        <f t="shared" si="30"/>
        <v>#NUM!</v>
      </c>
      <c r="AC100" s="94" t="e">
        <f t="shared" si="31"/>
        <v>#DIV/0!</v>
      </c>
      <c r="AD100" s="94" t="e">
        <f t="shared" si="32"/>
        <v>#DIV/0!</v>
      </c>
    </row>
    <row r="101" spans="23:30" x14ac:dyDescent="0.2">
      <c r="W101" s="5" t="e">
        <f t="shared" ref="W101:W111" si="34">X101*M$23+M$24</f>
        <v>#DIV/0!</v>
      </c>
      <c r="X101" s="5" t="e">
        <f t="shared" si="33"/>
        <v>#DIV/0!</v>
      </c>
      <c r="Y101" s="90" t="e">
        <f t="shared" ref="Y101:Y111" si="35">TINV(0.05,(COUNT(H$7:H$21)*H$4-2))*S$22/M$23*SQRT(1/(COUNT(H$7:H$21)*H$4)+(SUM(H$7:H$21)/COUNT(H$7:H$21)-X101)^2/S$23)</f>
        <v>#NUM!</v>
      </c>
      <c r="Z101" s="90" t="e">
        <f t="shared" ref="Z101:Z111" si="36">X101-Y101</f>
        <v>#DIV/0!</v>
      </c>
      <c r="AA101" s="90" t="e">
        <f t="shared" ref="AA101:AA111" si="37">X101+Y101</f>
        <v>#DIV/0!</v>
      </c>
      <c r="AB101" s="94" t="e">
        <f t="shared" ref="AB101:AB111" si="38">SQRT(SUM(U$30:U$44)/(COUNT(G$7:G$21)-2))*TINV((100-95)/100,COUNT(G$7:G$21)-2)/M$23*SQRT(1/COUNT(G$7:G$21)+1/H$4+((W101-AVERAGE(G$7:G$21))^2/M$23^2)/(SUM(R$30:R$44)-SUM(H$7:H$21)^2/COUNT(G$7:G$21)))</f>
        <v>#NUM!</v>
      </c>
      <c r="AC101" s="94" t="e">
        <f t="shared" ref="AC101:AC111" si="39">X101-AB101</f>
        <v>#DIV/0!</v>
      </c>
      <c r="AD101" s="94" t="e">
        <f t="shared" ref="AD101:AD111" si="40">X101+AB101</f>
        <v>#DIV/0!</v>
      </c>
    </row>
    <row r="102" spans="23:30" x14ac:dyDescent="0.2">
      <c r="W102" s="5" t="e">
        <f t="shared" si="34"/>
        <v>#DIV/0!</v>
      </c>
      <c r="X102" s="5" t="e">
        <f t="shared" si="33"/>
        <v>#DIV/0!</v>
      </c>
      <c r="Y102" s="90" t="e">
        <f t="shared" si="35"/>
        <v>#NUM!</v>
      </c>
      <c r="Z102" s="90" t="e">
        <f t="shared" si="36"/>
        <v>#DIV/0!</v>
      </c>
      <c r="AA102" s="90" t="e">
        <f t="shared" si="37"/>
        <v>#DIV/0!</v>
      </c>
      <c r="AB102" s="94" t="e">
        <f t="shared" si="38"/>
        <v>#NUM!</v>
      </c>
      <c r="AC102" s="94" t="e">
        <f t="shared" si="39"/>
        <v>#DIV/0!</v>
      </c>
      <c r="AD102" s="94" t="e">
        <f t="shared" si="40"/>
        <v>#DIV/0!</v>
      </c>
    </row>
    <row r="103" spans="23:30" x14ac:dyDescent="0.2">
      <c r="W103" s="5" t="e">
        <f t="shared" si="34"/>
        <v>#DIV/0!</v>
      </c>
      <c r="X103" s="5" t="e">
        <f t="shared" si="33"/>
        <v>#DIV/0!</v>
      </c>
      <c r="Y103" s="90" t="e">
        <f t="shared" si="35"/>
        <v>#NUM!</v>
      </c>
      <c r="Z103" s="90" t="e">
        <f t="shared" si="36"/>
        <v>#DIV/0!</v>
      </c>
      <c r="AA103" s="90" t="e">
        <f t="shared" si="37"/>
        <v>#DIV/0!</v>
      </c>
      <c r="AB103" s="94" t="e">
        <f t="shared" si="38"/>
        <v>#NUM!</v>
      </c>
      <c r="AC103" s="94" t="e">
        <f t="shared" si="39"/>
        <v>#DIV/0!</v>
      </c>
      <c r="AD103" s="94" t="e">
        <f t="shared" si="40"/>
        <v>#DIV/0!</v>
      </c>
    </row>
    <row r="104" spans="23:30" x14ac:dyDescent="0.2">
      <c r="W104" s="5" t="e">
        <f t="shared" si="34"/>
        <v>#DIV/0!</v>
      </c>
      <c r="X104" s="5" t="e">
        <f t="shared" si="33"/>
        <v>#DIV/0!</v>
      </c>
      <c r="Y104" s="90" t="e">
        <f t="shared" si="35"/>
        <v>#NUM!</v>
      </c>
      <c r="Z104" s="90" t="e">
        <f t="shared" si="36"/>
        <v>#DIV/0!</v>
      </c>
      <c r="AA104" s="90" t="e">
        <f t="shared" si="37"/>
        <v>#DIV/0!</v>
      </c>
      <c r="AB104" s="94" t="e">
        <f t="shared" si="38"/>
        <v>#NUM!</v>
      </c>
      <c r="AC104" s="94" t="e">
        <f t="shared" si="39"/>
        <v>#DIV/0!</v>
      </c>
      <c r="AD104" s="94" t="e">
        <f t="shared" si="40"/>
        <v>#DIV/0!</v>
      </c>
    </row>
    <row r="105" spans="23:30" x14ac:dyDescent="0.2">
      <c r="W105" s="5" t="e">
        <f t="shared" si="34"/>
        <v>#DIV/0!</v>
      </c>
      <c r="X105" s="5" t="e">
        <f t="shared" si="33"/>
        <v>#DIV/0!</v>
      </c>
      <c r="Y105" s="90" t="e">
        <f t="shared" si="35"/>
        <v>#NUM!</v>
      </c>
      <c r="Z105" s="90" t="e">
        <f t="shared" si="36"/>
        <v>#DIV/0!</v>
      </c>
      <c r="AA105" s="90" t="e">
        <f t="shared" si="37"/>
        <v>#DIV/0!</v>
      </c>
      <c r="AB105" s="94" t="e">
        <f t="shared" si="38"/>
        <v>#NUM!</v>
      </c>
      <c r="AC105" s="94" t="e">
        <f t="shared" si="39"/>
        <v>#DIV/0!</v>
      </c>
      <c r="AD105" s="94" t="e">
        <f t="shared" si="40"/>
        <v>#DIV/0!</v>
      </c>
    </row>
    <row r="106" spans="23:30" x14ac:dyDescent="0.2">
      <c r="W106" s="5" t="e">
        <f t="shared" si="34"/>
        <v>#DIV/0!</v>
      </c>
      <c r="X106" s="5" t="e">
        <f t="shared" si="33"/>
        <v>#DIV/0!</v>
      </c>
      <c r="Y106" s="90" t="e">
        <f t="shared" si="35"/>
        <v>#NUM!</v>
      </c>
      <c r="Z106" s="90" t="e">
        <f t="shared" si="36"/>
        <v>#DIV/0!</v>
      </c>
      <c r="AA106" s="90" t="e">
        <f t="shared" si="37"/>
        <v>#DIV/0!</v>
      </c>
      <c r="AB106" s="94" t="e">
        <f t="shared" si="38"/>
        <v>#NUM!</v>
      </c>
      <c r="AC106" s="94" t="e">
        <f t="shared" si="39"/>
        <v>#DIV/0!</v>
      </c>
      <c r="AD106" s="94" t="e">
        <f t="shared" si="40"/>
        <v>#DIV/0!</v>
      </c>
    </row>
    <row r="107" spans="23:30" x14ac:dyDescent="0.2">
      <c r="W107" s="5" t="e">
        <f t="shared" si="34"/>
        <v>#DIV/0!</v>
      </c>
      <c r="X107" s="5" t="e">
        <f t="shared" si="33"/>
        <v>#DIV/0!</v>
      </c>
      <c r="Y107" s="90" t="e">
        <f t="shared" si="35"/>
        <v>#NUM!</v>
      </c>
      <c r="Z107" s="90" t="e">
        <f t="shared" si="36"/>
        <v>#DIV/0!</v>
      </c>
      <c r="AA107" s="90" t="e">
        <f t="shared" si="37"/>
        <v>#DIV/0!</v>
      </c>
      <c r="AB107" s="94" t="e">
        <f t="shared" si="38"/>
        <v>#NUM!</v>
      </c>
      <c r="AC107" s="94" t="e">
        <f t="shared" si="39"/>
        <v>#DIV/0!</v>
      </c>
      <c r="AD107" s="94" t="e">
        <f t="shared" si="40"/>
        <v>#DIV/0!</v>
      </c>
    </row>
    <row r="108" spans="23:30" x14ac:dyDescent="0.2">
      <c r="W108" s="5" t="e">
        <f t="shared" si="34"/>
        <v>#DIV/0!</v>
      </c>
      <c r="X108" s="5" t="e">
        <f t="shared" si="33"/>
        <v>#DIV/0!</v>
      </c>
      <c r="Y108" s="90" t="e">
        <f t="shared" si="35"/>
        <v>#NUM!</v>
      </c>
      <c r="Z108" s="90" t="e">
        <f t="shared" si="36"/>
        <v>#DIV/0!</v>
      </c>
      <c r="AA108" s="90" t="e">
        <f t="shared" si="37"/>
        <v>#DIV/0!</v>
      </c>
      <c r="AB108" s="94" t="e">
        <f t="shared" si="38"/>
        <v>#NUM!</v>
      </c>
      <c r="AC108" s="94" t="e">
        <f t="shared" si="39"/>
        <v>#DIV/0!</v>
      </c>
      <c r="AD108" s="94" t="e">
        <f t="shared" si="40"/>
        <v>#DIV/0!</v>
      </c>
    </row>
    <row r="109" spans="23:30" x14ac:dyDescent="0.2">
      <c r="W109" s="5" t="e">
        <f t="shared" si="34"/>
        <v>#DIV/0!</v>
      </c>
      <c r="X109" s="5" t="e">
        <f t="shared" si="33"/>
        <v>#DIV/0!</v>
      </c>
      <c r="Y109" s="90" t="e">
        <f t="shared" si="35"/>
        <v>#NUM!</v>
      </c>
      <c r="Z109" s="90" t="e">
        <f t="shared" si="36"/>
        <v>#DIV/0!</v>
      </c>
      <c r="AA109" s="90" t="e">
        <f t="shared" si="37"/>
        <v>#DIV/0!</v>
      </c>
      <c r="AB109" s="94" t="e">
        <f t="shared" si="38"/>
        <v>#NUM!</v>
      </c>
      <c r="AC109" s="94" t="e">
        <f t="shared" si="39"/>
        <v>#DIV/0!</v>
      </c>
      <c r="AD109" s="94" t="e">
        <f t="shared" si="40"/>
        <v>#DIV/0!</v>
      </c>
    </row>
    <row r="110" spans="23:30" x14ac:dyDescent="0.2">
      <c r="W110" s="5" t="e">
        <f t="shared" si="34"/>
        <v>#DIV/0!</v>
      </c>
      <c r="X110" s="5" t="e">
        <f t="shared" si="33"/>
        <v>#DIV/0!</v>
      </c>
      <c r="Y110" s="90" t="e">
        <f t="shared" si="35"/>
        <v>#NUM!</v>
      </c>
      <c r="Z110" s="90" t="e">
        <f t="shared" si="36"/>
        <v>#DIV/0!</v>
      </c>
      <c r="AA110" s="90" t="e">
        <f t="shared" si="37"/>
        <v>#DIV/0!</v>
      </c>
      <c r="AB110" s="94" t="e">
        <f t="shared" si="38"/>
        <v>#NUM!</v>
      </c>
      <c r="AC110" s="94" t="e">
        <f t="shared" si="39"/>
        <v>#DIV/0!</v>
      </c>
      <c r="AD110" s="94" t="e">
        <f t="shared" si="40"/>
        <v>#DIV/0!</v>
      </c>
    </row>
    <row r="111" spans="23:30" x14ac:dyDescent="0.2">
      <c r="W111" s="5" t="e">
        <f t="shared" si="34"/>
        <v>#DIV/0!</v>
      </c>
      <c r="X111" s="5" t="e">
        <f t="shared" si="33"/>
        <v>#DIV/0!</v>
      </c>
      <c r="Y111" s="90" t="e">
        <f t="shared" si="35"/>
        <v>#NUM!</v>
      </c>
      <c r="Z111" s="90" t="e">
        <f t="shared" si="36"/>
        <v>#DIV/0!</v>
      </c>
      <c r="AA111" s="90" t="e">
        <f t="shared" si="37"/>
        <v>#DIV/0!</v>
      </c>
      <c r="AB111" s="94" t="e">
        <f t="shared" si="38"/>
        <v>#NUM!</v>
      </c>
      <c r="AC111" s="94" t="e">
        <f t="shared" si="39"/>
        <v>#DIV/0!</v>
      </c>
      <c r="AD111" s="94" t="e">
        <f t="shared" si="40"/>
        <v>#DIV/0!</v>
      </c>
    </row>
    <row r="112" spans="23:30" x14ac:dyDescent="0.2">
      <c r="AC112" s="93"/>
    </row>
    <row r="113" spans="25:30" x14ac:dyDescent="0.2">
      <c r="Y113" s="91"/>
      <c r="Z113" s="91"/>
      <c r="AA113" s="91"/>
      <c r="AC113" s="93"/>
      <c r="AD113" s="93"/>
    </row>
    <row r="114" spans="25:30" x14ac:dyDescent="0.2">
      <c r="Y114" s="91"/>
      <c r="Z114" s="91"/>
      <c r="AA114" s="91"/>
      <c r="AC114" s="93"/>
      <c r="AD114" s="93"/>
    </row>
    <row r="115" spans="25:30" x14ac:dyDescent="0.2">
      <c r="Y115" s="91"/>
      <c r="Z115" s="91"/>
      <c r="AA115" s="91"/>
      <c r="AC115" s="93"/>
      <c r="AD115" s="93"/>
    </row>
    <row r="116" spans="25:30" x14ac:dyDescent="0.2">
      <c r="Y116" s="91"/>
      <c r="Z116" s="91"/>
      <c r="AA116" s="91"/>
      <c r="AC116" s="93"/>
      <c r="AD116" s="93"/>
    </row>
    <row r="117" spans="25:30" x14ac:dyDescent="0.2">
      <c r="Y117" s="91"/>
      <c r="Z117" s="91"/>
      <c r="AA117" s="91"/>
      <c r="AC117" s="93"/>
      <c r="AD117" s="93"/>
    </row>
    <row r="118" spans="25:30" x14ac:dyDescent="0.2">
      <c r="Y118" s="91"/>
      <c r="Z118" s="91"/>
      <c r="AA118" s="91"/>
      <c r="AC118" s="93"/>
      <c r="AD118" s="93"/>
    </row>
    <row r="119" spans="25:30" x14ac:dyDescent="0.2">
      <c r="Y119" s="91"/>
      <c r="Z119" s="91"/>
      <c r="AA119" s="91"/>
      <c r="AC119" s="93"/>
      <c r="AD119" s="93"/>
    </row>
    <row r="120" spans="25:30" x14ac:dyDescent="0.2">
      <c r="Y120" s="91"/>
      <c r="Z120" s="91"/>
      <c r="AA120" s="91"/>
      <c r="AC120" s="93"/>
      <c r="AD120" s="93"/>
    </row>
    <row r="121" spans="25:30" x14ac:dyDescent="0.2">
      <c r="Y121" s="91"/>
      <c r="Z121" s="91"/>
      <c r="AA121" s="91"/>
      <c r="AC121" s="93"/>
      <c r="AD121" s="93"/>
    </row>
    <row r="122" spans="25:30" x14ac:dyDescent="0.2">
      <c r="Y122" s="91"/>
      <c r="Z122" s="91"/>
      <c r="AA122" s="91"/>
      <c r="AC122" s="93"/>
      <c r="AD122" s="93"/>
    </row>
    <row r="123" spans="25:30" x14ac:dyDescent="0.2">
      <c r="Y123" s="91"/>
      <c r="Z123" s="91"/>
      <c r="AA123" s="91"/>
      <c r="AC123" s="93"/>
      <c r="AD123" s="93"/>
    </row>
    <row r="124" spans="25:30" x14ac:dyDescent="0.2">
      <c r="Y124" s="91"/>
      <c r="Z124" s="91"/>
      <c r="AA124" s="91"/>
      <c r="AC124" s="93"/>
      <c r="AD124" s="93"/>
    </row>
    <row r="125" spans="25:30" x14ac:dyDescent="0.2">
      <c r="Y125" s="91"/>
      <c r="Z125" s="91"/>
      <c r="AA125" s="91"/>
      <c r="AC125" s="93"/>
      <c r="AD125" s="93"/>
    </row>
    <row r="126" spans="25:30" x14ac:dyDescent="0.2">
      <c r="Y126" s="91"/>
      <c r="Z126" s="91"/>
      <c r="AA126" s="91"/>
      <c r="AC126" s="93"/>
      <c r="AD126" s="93"/>
    </row>
    <row r="127" spans="25:30" x14ac:dyDescent="0.2">
      <c r="Y127" s="91"/>
      <c r="Z127" s="91"/>
      <c r="AA127" s="91"/>
      <c r="AC127" s="93"/>
      <c r="AD127" s="93"/>
    </row>
    <row r="128" spans="25:30" x14ac:dyDescent="0.2">
      <c r="Y128" s="91"/>
      <c r="Z128" s="91"/>
      <c r="AA128" s="91"/>
      <c r="AC128" s="93"/>
      <c r="AD128" s="93"/>
    </row>
    <row r="129" spans="25:30" x14ac:dyDescent="0.2">
      <c r="Y129" s="91"/>
      <c r="Z129" s="91"/>
      <c r="AA129" s="91"/>
      <c r="AC129" s="93"/>
      <c r="AD129" s="93"/>
    </row>
    <row r="130" spans="25:30" x14ac:dyDescent="0.2">
      <c r="Y130" s="91"/>
      <c r="Z130" s="91"/>
      <c r="AA130" s="91"/>
      <c r="AC130" s="93"/>
      <c r="AD130" s="93"/>
    </row>
    <row r="131" spans="25:30" x14ac:dyDescent="0.2">
      <c r="Y131" s="91"/>
      <c r="Z131" s="91"/>
      <c r="AA131" s="91"/>
      <c r="AC131" s="93"/>
      <c r="AD131" s="93"/>
    </row>
    <row r="132" spans="25:30" x14ac:dyDescent="0.2">
      <c r="Y132" s="91"/>
      <c r="Z132" s="91"/>
      <c r="AA132" s="91"/>
      <c r="AC132" s="93"/>
      <c r="AD132" s="93"/>
    </row>
    <row r="133" spans="25:30" x14ac:dyDescent="0.2">
      <c r="Y133" s="91"/>
      <c r="Z133" s="91"/>
      <c r="AA133" s="91"/>
      <c r="AC133" s="93"/>
      <c r="AD133" s="93"/>
    </row>
    <row r="134" spans="25:30" x14ac:dyDescent="0.2">
      <c r="Y134" s="91"/>
      <c r="Z134" s="91"/>
      <c r="AA134" s="91"/>
      <c r="AC134" s="93"/>
      <c r="AD134" s="93"/>
    </row>
    <row r="135" spans="25:30" x14ac:dyDescent="0.2">
      <c r="Y135" s="91"/>
      <c r="Z135" s="91"/>
      <c r="AA135" s="91"/>
      <c r="AC135" s="93"/>
      <c r="AD135" s="93"/>
    </row>
    <row r="136" spans="25:30" x14ac:dyDescent="0.2">
      <c r="Y136" s="91"/>
      <c r="Z136" s="91"/>
      <c r="AA136" s="91"/>
      <c r="AC136" s="93"/>
      <c r="AD136" s="93"/>
    </row>
    <row r="137" spans="25:30" x14ac:dyDescent="0.2">
      <c r="Y137" s="91"/>
      <c r="Z137" s="91"/>
      <c r="AA137" s="91"/>
      <c r="AC137" s="93"/>
      <c r="AD137" s="93"/>
    </row>
    <row r="138" spans="25:30" x14ac:dyDescent="0.2">
      <c r="Y138" s="91"/>
      <c r="Z138" s="91"/>
      <c r="AA138" s="91"/>
      <c r="AC138" s="93"/>
      <c r="AD138" s="93"/>
    </row>
    <row r="139" spans="25:30" x14ac:dyDescent="0.2">
      <c r="Y139" s="91"/>
      <c r="Z139" s="91"/>
      <c r="AA139" s="91"/>
      <c r="AC139" s="93"/>
      <c r="AD139" s="93"/>
    </row>
    <row r="140" spans="25:30" x14ac:dyDescent="0.2">
      <c r="Y140" s="91"/>
      <c r="Z140" s="91"/>
      <c r="AA140" s="91"/>
      <c r="AC140" s="93"/>
      <c r="AD140" s="93"/>
    </row>
    <row r="141" spans="25:30" x14ac:dyDescent="0.2">
      <c r="Y141" s="91"/>
      <c r="Z141" s="91"/>
      <c r="AA141" s="91"/>
      <c r="AC141" s="93"/>
      <c r="AD141" s="93"/>
    </row>
    <row r="142" spans="25:30" x14ac:dyDescent="0.2">
      <c r="Y142" s="91"/>
      <c r="Z142" s="91"/>
      <c r="AA142" s="91"/>
      <c r="AC142" s="93"/>
      <c r="AD142" s="93"/>
    </row>
    <row r="143" spans="25:30" x14ac:dyDescent="0.2">
      <c r="Y143" s="91"/>
      <c r="Z143" s="91"/>
      <c r="AA143" s="91"/>
      <c r="AC143" s="93"/>
      <c r="AD143" s="93"/>
    </row>
    <row r="144" spans="25:30" x14ac:dyDescent="0.2">
      <c r="Y144" s="91"/>
      <c r="Z144" s="91"/>
      <c r="AA144" s="91"/>
      <c r="AC144" s="93"/>
      <c r="AD144" s="93"/>
    </row>
    <row r="145" spans="25:30" x14ac:dyDescent="0.2">
      <c r="Y145" s="91"/>
      <c r="Z145" s="91"/>
      <c r="AA145" s="91"/>
      <c r="AC145" s="93"/>
      <c r="AD145" s="93"/>
    </row>
    <row r="146" spans="25:30" x14ac:dyDescent="0.2">
      <c r="Y146" s="91"/>
      <c r="Z146" s="91"/>
      <c r="AA146" s="91"/>
      <c r="AC146" s="93"/>
      <c r="AD146" s="93"/>
    </row>
    <row r="147" spans="25:30" x14ac:dyDescent="0.2">
      <c r="Y147" s="91"/>
      <c r="Z147" s="91"/>
      <c r="AA147" s="91"/>
      <c r="AC147" s="93"/>
      <c r="AD147" s="93"/>
    </row>
    <row r="148" spans="25:30" x14ac:dyDescent="0.2">
      <c r="Y148" s="91"/>
      <c r="Z148" s="91"/>
      <c r="AA148" s="91"/>
      <c r="AC148" s="93"/>
      <c r="AD148" s="93"/>
    </row>
    <row r="149" spans="25:30" x14ac:dyDescent="0.2">
      <c r="Y149" s="91"/>
      <c r="Z149" s="91"/>
      <c r="AA149" s="91"/>
      <c r="AC149" s="93"/>
      <c r="AD149" s="93"/>
    </row>
    <row r="150" spans="25:30" x14ac:dyDescent="0.2">
      <c r="Y150" s="91"/>
      <c r="Z150" s="91"/>
      <c r="AA150" s="91"/>
      <c r="AC150" s="93"/>
      <c r="AD150" s="93"/>
    </row>
    <row r="151" spans="25:30" x14ac:dyDescent="0.2">
      <c r="Y151" s="91"/>
      <c r="Z151" s="91"/>
      <c r="AA151" s="91"/>
      <c r="AC151" s="93"/>
      <c r="AD151" s="93"/>
    </row>
    <row r="152" spans="25:30" x14ac:dyDescent="0.2">
      <c r="Y152" s="91"/>
      <c r="Z152" s="91"/>
      <c r="AA152" s="91"/>
      <c r="AC152" s="93"/>
      <c r="AD152" s="93"/>
    </row>
    <row r="153" spans="25:30" x14ac:dyDescent="0.2">
      <c r="Y153" s="91"/>
      <c r="Z153" s="91"/>
      <c r="AA153" s="91"/>
      <c r="AC153" s="93"/>
      <c r="AD153" s="93"/>
    </row>
    <row r="154" spans="25:30" x14ac:dyDescent="0.2">
      <c r="Y154" s="91"/>
      <c r="Z154" s="91"/>
      <c r="AA154" s="91"/>
      <c r="AC154" s="93"/>
      <c r="AD154" s="93"/>
    </row>
    <row r="155" spans="25:30" x14ac:dyDescent="0.2">
      <c r="Y155" s="91"/>
      <c r="Z155" s="91"/>
      <c r="AA155" s="91"/>
      <c r="AC155" s="93"/>
      <c r="AD155" s="93"/>
    </row>
    <row r="156" spans="25:30" x14ac:dyDescent="0.2">
      <c r="Y156" s="91"/>
      <c r="Z156" s="91"/>
      <c r="AA156" s="91"/>
      <c r="AC156" s="93"/>
      <c r="AD156" s="93"/>
    </row>
    <row r="157" spans="25:30" x14ac:dyDescent="0.2">
      <c r="Y157" s="91"/>
      <c r="Z157" s="91"/>
      <c r="AA157" s="91"/>
      <c r="AC157" s="93"/>
      <c r="AD157" s="93"/>
    </row>
    <row r="158" spans="25:30" x14ac:dyDescent="0.2">
      <c r="Y158" s="91"/>
      <c r="Z158" s="91"/>
      <c r="AA158" s="91"/>
      <c r="AC158" s="93"/>
      <c r="AD158" s="93"/>
    </row>
    <row r="159" spans="25:30" x14ac:dyDescent="0.2">
      <c r="Y159" s="91"/>
      <c r="Z159" s="91"/>
      <c r="AA159" s="91"/>
      <c r="AC159" s="93"/>
      <c r="AD159" s="93"/>
    </row>
    <row r="160" spans="25:30" x14ac:dyDescent="0.2">
      <c r="Y160" s="91"/>
      <c r="Z160" s="91"/>
      <c r="AA160" s="91"/>
      <c r="AC160" s="93"/>
      <c r="AD160" s="93"/>
    </row>
    <row r="161" spans="25:30" x14ac:dyDescent="0.2">
      <c r="Y161" s="91"/>
      <c r="Z161" s="91"/>
      <c r="AA161" s="91"/>
      <c r="AC161" s="93"/>
      <c r="AD161" s="93"/>
    </row>
    <row r="162" spans="25:30" x14ac:dyDescent="0.2">
      <c r="Y162" s="91"/>
      <c r="Z162" s="91"/>
      <c r="AA162" s="91"/>
      <c r="AC162" s="93"/>
      <c r="AD162" s="93"/>
    </row>
    <row r="163" spans="25:30" x14ac:dyDescent="0.2">
      <c r="Y163" s="91"/>
      <c r="Z163" s="91"/>
      <c r="AA163" s="91"/>
      <c r="AC163" s="93"/>
      <c r="AD163" s="93"/>
    </row>
    <row r="164" spans="25:30" x14ac:dyDescent="0.2">
      <c r="Y164" s="91"/>
      <c r="Z164" s="91"/>
      <c r="AA164" s="91"/>
      <c r="AC164" s="93"/>
      <c r="AD164" s="93"/>
    </row>
    <row r="165" spans="25:30" x14ac:dyDescent="0.2">
      <c r="Y165" s="91"/>
      <c r="Z165" s="91"/>
      <c r="AA165" s="91"/>
      <c r="AC165" s="93"/>
      <c r="AD165" s="93"/>
    </row>
    <row r="166" spans="25:30" x14ac:dyDescent="0.2">
      <c r="Y166" s="91"/>
      <c r="Z166" s="91"/>
      <c r="AA166" s="91"/>
      <c r="AC166" s="93"/>
      <c r="AD166" s="93"/>
    </row>
    <row r="167" spans="25:30" x14ac:dyDescent="0.2">
      <c r="Y167" s="91"/>
      <c r="Z167" s="91"/>
      <c r="AA167" s="91"/>
      <c r="AC167" s="93"/>
      <c r="AD167" s="93"/>
    </row>
    <row r="168" spans="25:30" x14ac:dyDescent="0.2">
      <c r="Y168" s="91"/>
      <c r="Z168" s="91"/>
      <c r="AA168" s="91"/>
      <c r="AC168" s="93"/>
      <c r="AD168" s="93"/>
    </row>
    <row r="169" spans="25:30" x14ac:dyDescent="0.2">
      <c r="Y169" s="91"/>
      <c r="Z169" s="91"/>
      <c r="AA169" s="91"/>
      <c r="AC169" s="93"/>
      <c r="AD169" s="93"/>
    </row>
    <row r="170" spans="25:30" x14ac:dyDescent="0.2">
      <c r="Y170" s="91"/>
      <c r="Z170" s="91"/>
      <c r="AA170" s="91"/>
      <c r="AC170" s="93"/>
      <c r="AD170" s="93"/>
    </row>
    <row r="171" spans="25:30" x14ac:dyDescent="0.2">
      <c r="Y171" s="91"/>
      <c r="Z171" s="91"/>
      <c r="AA171" s="91"/>
      <c r="AC171" s="93"/>
      <c r="AD171" s="93"/>
    </row>
    <row r="172" spans="25:30" x14ac:dyDescent="0.2">
      <c r="Y172" s="91"/>
      <c r="Z172" s="91"/>
      <c r="AA172" s="91"/>
      <c r="AC172" s="93"/>
      <c r="AD172" s="93"/>
    </row>
    <row r="173" spans="25:30" x14ac:dyDescent="0.2">
      <c r="Y173" s="91"/>
      <c r="Z173" s="91"/>
      <c r="AA173" s="91"/>
      <c r="AC173" s="93"/>
      <c r="AD173" s="93"/>
    </row>
    <row r="174" spans="25:30" x14ac:dyDescent="0.2">
      <c r="Y174" s="91"/>
      <c r="Z174" s="91"/>
      <c r="AA174" s="91"/>
      <c r="AC174" s="93"/>
      <c r="AD174" s="93"/>
    </row>
    <row r="175" spans="25:30" x14ac:dyDescent="0.2">
      <c r="Y175" s="91"/>
      <c r="Z175" s="91"/>
      <c r="AA175" s="91"/>
      <c r="AC175" s="93"/>
      <c r="AD175" s="93"/>
    </row>
    <row r="176" spans="25:30" x14ac:dyDescent="0.2">
      <c r="Y176" s="91"/>
      <c r="Z176" s="91"/>
      <c r="AA176" s="91"/>
      <c r="AC176" s="93"/>
      <c r="AD176" s="93"/>
    </row>
    <row r="177" spans="25:30" x14ac:dyDescent="0.2">
      <c r="Y177" s="91"/>
      <c r="Z177" s="91"/>
      <c r="AA177" s="91"/>
      <c r="AC177" s="93"/>
      <c r="AD177" s="93"/>
    </row>
    <row r="178" spans="25:30" x14ac:dyDescent="0.2">
      <c r="Y178" s="91"/>
      <c r="Z178" s="91"/>
      <c r="AA178" s="91"/>
      <c r="AC178" s="93"/>
      <c r="AD178" s="93"/>
    </row>
    <row r="179" spans="25:30" x14ac:dyDescent="0.2">
      <c r="Y179" s="91"/>
      <c r="Z179" s="91"/>
      <c r="AA179" s="91"/>
      <c r="AC179" s="93"/>
      <c r="AD179" s="93"/>
    </row>
    <row r="180" spans="25:30" x14ac:dyDescent="0.2">
      <c r="Y180" s="91"/>
      <c r="Z180" s="91"/>
      <c r="AA180" s="91"/>
      <c r="AC180" s="93"/>
      <c r="AD180" s="93"/>
    </row>
    <row r="181" spans="25:30" x14ac:dyDescent="0.2">
      <c r="Y181" s="91"/>
      <c r="Z181" s="91"/>
      <c r="AA181" s="91"/>
      <c r="AC181" s="93"/>
      <c r="AD181" s="93"/>
    </row>
    <row r="182" spans="25:30" x14ac:dyDescent="0.2">
      <c r="Y182" s="91"/>
      <c r="Z182" s="91"/>
      <c r="AA182" s="91"/>
      <c r="AC182" s="93"/>
      <c r="AD182" s="93"/>
    </row>
    <row r="183" spans="25:30" x14ac:dyDescent="0.2">
      <c r="Y183" s="91"/>
      <c r="Z183" s="91"/>
      <c r="AA183" s="91"/>
      <c r="AC183" s="93"/>
      <c r="AD183" s="93"/>
    </row>
    <row r="184" spans="25:30" x14ac:dyDescent="0.2">
      <c r="Y184" s="91"/>
      <c r="Z184" s="91"/>
      <c r="AA184" s="91"/>
      <c r="AC184" s="93"/>
      <c r="AD184" s="93"/>
    </row>
    <row r="185" spans="25:30" x14ac:dyDescent="0.2">
      <c r="Y185" s="91"/>
      <c r="Z185" s="91"/>
      <c r="AA185" s="91"/>
      <c r="AC185" s="93"/>
      <c r="AD185" s="93"/>
    </row>
    <row r="186" spans="25:30" x14ac:dyDescent="0.2">
      <c r="Y186" s="91"/>
      <c r="Z186" s="91"/>
      <c r="AA186" s="91"/>
      <c r="AC186" s="93"/>
      <c r="AD186" s="93"/>
    </row>
    <row r="187" spans="25:30" x14ac:dyDescent="0.2">
      <c r="Y187" s="91"/>
      <c r="Z187" s="91"/>
      <c r="AA187" s="91"/>
      <c r="AC187" s="93"/>
      <c r="AD187" s="93"/>
    </row>
    <row r="188" spans="25:30" x14ac:dyDescent="0.2">
      <c r="Y188" s="91"/>
      <c r="Z188" s="91"/>
      <c r="AA188" s="91"/>
      <c r="AC188" s="93"/>
      <c r="AD188" s="93"/>
    </row>
    <row r="189" spans="25:30" x14ac:dyDescent="0.2">
      <c r="Y189" s="91"/>
      <c r="Z189" s="91"/>
      <c r="AA189" s="91"/>
      <c r="AC189" s="93"/>
      <c r="AD189" s="93"/>
    </row>
    <row r="190" spans="25:30" x14ac:dyDescent="0.2">
      <c r="Y190" s="91"/>
      <c r="Z190" s="91"/>
      <c r="AA190" s="91"/>
      <c r="AC190" s="93"/>
      <c r="AD190" s="93"/>
    </row>
    <row r="191" spans="25:30" x14ac:dyDescent="0.2">
      <c r="Y191" s="91"/>
      <c r="Z191" s="91"/>
      <c r="AA191" s="91"/>
      <c r="AC191" s="93"/>
      <c r="AD191" s="93"/>
    </row>
    <row r="192" spans="25:30" x14ac:dyDescent="0.2">
      <c r="Y192" s="91"/>
      <c r="Z192" s="91"/>
      <c r="AA192" s="91"/>
      <c r="AC192" s="93"/>
      <c r="AD192" s="93"/>
    </row>
    <row r="193" spans="25:30" x14ac:dyDescent="0.2">
      <c r="Y193" s="91"/>
      <c r="Z193" s="91"/>
      <c r="AA193" s="91"/>
      <c r="AC193" s="93"/>
      <c r="AD193" s="93"/>
    </row>
    <row r="194" spans="25:30" x14ac:dyDescent="0.2">
      <c r="Y194" s="91"/>
      <c r="Z194" s="91"/>
      <c r="AA194" s="91"/>
      <c r="AC194" s="93"/>
      <c r="AD194" s="93"/>
    </row>
    <row r="195" spans="25:30" x14ac:dyDescent="0.2">
      <c r="Y195" s="91"/>
      <c r="Z195" s="91"/>
      <c r="AA195" s="91"/>
      <c r="AC195" s="93"/>
      <c r="AD195" s="93"/>
    </row>
    <row r="196" spans="25:30" x14ac:dyDescent="0.2">
      <c r="Y196" s="91"/>
      <c r="Z196" s="91"/>
      <c r="AA196" s="91"/>
      <c r="AC196" s="93"/>
      <c r="AD196" s="93"/>
    </row>
    <row r="197" spans="25:30" x14ac:dyDescent="0.2">
      <c r="Y197" s="91"/>
      <c r="Z197" s="91"/>
      <c r="AA197" s="91"/>
      <c r="AC197" s="93"/>
      <c r="AD197" s="93"/>
    </row>
    <row r="198" spans="25:30" x14ac:dyDescent="0.2">
      <c r="Y198" s="91"/>
      <c r="Z198" s="91"/>
      <c r="AA198" s="91"/>
      <c r="AC198" s="93"/>
      <c r="AD198" s="93"/>
    </row>
    <row r="199" spans="25:30" x14ac:dyDescent="0.2">
      <c r="Y199" s="91"/>
      <c r="Z199" s="91"/>
      <c r="AA199" s="91"/>
      <c r="AC199" s="93"/>
      <c r="AD199" s="93"/>
    </row>
    <row r="200" spans="25:30" x14ac:dyDescent="0.2">
      <c r="Y200" s="91"/>
      <c r="Z200" s="91"/>
      <c r="AA200" s="91"/>
      <c r="AC200" s="93"/>
      <c r="AD200" s="93"/>
    </row>
    <row r="201" spans="25:30" x14ac:dyDescent="0.2">
      <c r="Y201" s="91"/>
      <c r="Z201" s="91"/>
      <c r="AA201" s="91"/>
      <c r="AC201" s="93"/>
      <c r="AD201" s="93"/>
    </row>
    <row r="202" spans="25:30" x14ac:dyDescent="0.2">
      <c r="Y202" s="91"/>
      <c r="Z202" s="91"/>
      <c r="AA202" s="91"/>
      <c r="AC202" s="93"/>
      <c r="AD202" s="93"/>
    </row>
    <row r="203" spans="25:30" x14ac:dyDescent="0.2">
      <c r="Y203" s="91"/>
      <c r="Z203" s="91"/>
      <c r="AA203" s="91"/>
      <c r="AC203" s="93"/>
      <c r="AD203" s="93"/>
    </row>
    <row r="204" spans="25:30" x14ac:dyDescent="0.2">
      <c r="Y204" s="91"/>
      <c r="Z204" s="91"/>
      <c r="AA204" s="91"/>
      <c r="AC204" s="93"/>
      <c r="AD204" s="93"/>
    </row>
    <row r="205" spans="25:30" x14ac:dyDescent="0.2">
      <c r="Y205" s="91"/>
      <c r="Z205" s="91"/>
      <c r="AA205" s="91"/>
      <c r="AC205" s="93"/>
      <c r="AD205" s="93"/>
    </row>
    <row r="206" spans="25:30" x14ac:dyDescent="0.2">
      <c r="Y206" s="91"/>
      <c r="Z206" s="91"/>
      <c r="AA206" s="91"/>
      <c r="AC206" s="93"/>
      <c r="AD206" s="93"/>
    </row>
    <row r="207" spans="25:30" x14ac:dyDescent="0.2">
      <c r="Y207" s="91"/>
      <c r="Z207" s="91"/>
      <c r="AA207" s="91"/>
      <c r="AC207" s="93"/>
      <c r="AD207" s="93"/>
    </row>
    <row r="208" spans="25:30" x14ac:dyDescent="0.2">
      <c r="Y208" s="91"/>
      <c r="Z208" s="91"/>
      <c r="AA208" s="91"/>
      <c r="AC208" s="93"/>
      <c r="AD208" s="93"/>
    </row>
    <row r="209" spans="25:30" x14ac:dyDescent="0.2">
      <c r="Y209" s="91"/>
      <c r="Z209" s="91"/>
      <c r="AA209" s="91"/>
      <c r="AC209" s="93"/>
      <c r="AD209" s="93"/>
    </row>
    <row r="210" spans="25:30" x14ac:dyDescent="0.2">
      <c r="Y210" s="91"/>
      <c r="Z210" s="91"/>
      <c r="AA210" s="91"/>
      <c r="AC210" s="93"/>
      <c r="AD210" s="93"/>
    </row>
    <row r="211" spans="25:30" x14ac:dyDescent="0.2">
      <c r="Y211" s="91"/>
      <c r="Z211" s="91"/>
      <c r="AA211" s="91"/>
      <c r="AC211" s="93"/>
      <c r="AD211" s="93"/>
    </row>
    <row r="212" spans="25:30" x14ac:dyDescent="0.2">
      <c r="Y212" s="91"/>
      <c r="Z212" s="91"/>
      <c r="AA212" s="91"/>
      <c r="AC212" s="93"/>
      <c r="AD212" s="93"/>
    </row>
    <row r="213" spans="25:30" x14ac:dyDescent="0.2">
      <c r="Y213" s="91"/>
      <c r="Z213" s="91"/>
      <c r="AA213" s="91"/>
      <c r="AC213" s="93"/>
      <c r="AD213" s="93"/>
    </row>
    <row r="214" spans="25:30" x14ac:dyDescent="0.2">
      <c r="Y214" s="91"/>
      <c r="Z214" s="91"/>
      <c r="AA214" s="91"/>
      <c r="AC214" s="93"/>
      <c r="AD214" s="93"/>
    </row>
    <row r="215" spans="25:30" x14ac:dyDescent="0.2">
      <c r="Y215" s="91"/>
      <c r="Z215" s="91"/>
      <c r="AA215" s="91"/>
      <c r="AC215" s="93"/>
      <c r="AD215" s="93"/>
    </row>
    <row r="216" spans="25:30" x14ac:dyDescent="0.2">
      <c r="Y216" s="91"/>
      <c r="Z216" s="91"/>
      <c r="AA216" s="91"/>
      <c r="AC216" s="93"/>
      <c r="AD216" s="93"/>
    </row>
    <row r="217" spans="25:30" x14ac:dyDescent="0.2">
      <c r="Y217" s="91"/>
      <c r="Z217" s="91"/>
      <c r="AA217" s="91"/>
      <c r="AC217" s="93"/>
      <c r="AD217" s="93"/>
    </row>
    <row r="218" spans="25:30" x14ac:dyDescent="0.2">
      <c r="Y218" s="91"/>
      <c r="Z218" s="91"/>
      <c r="AA218" s="91"/>
      <c r="AC218" s="93"/>
      <c r="AD218" s="93"/>
    </row>
    <row r="219" spans="25:30" x14ac:dyDescent="0.2">
      <c r="Y219" s="91"/>
      <c r="Z219" s="91"/>
      <c r="AA219" s="91"/>
      <c r="AC219" s="93"/>
      <c r="AD219" s="93"/>
    </row>
    <row r="220" spans="25:30" x14ac:dyDescent="0.2">
      <c r="Y220" s="91"/>
      <c r="Z220" s="91"/>
      <c r="AA220" s="91"/>
      <c r="AC220" s="93"/>
      <c r="AD220" s="93"/>
    </row>
    <row r="221" spans="25:30" x14ac:dyDescent="0.2">
      <c r="Y221" s="91"/>
      <c r="Z221" s="91"/>
      <c r="AA221" s="91"/>
      <c r="AC221" s="93"/>
      <c r="AD221" s="93"/>
    </row>
    <row r="222" spans="25:30" x14ac:dyDescent="0.2">
      <c r="Y222" s="91"/>
      <c r="Z222" s="91"/>
      <c r="AA222" s="91"/>
      <c r="AC222" s="93"/>
      <c r="AD222" s="93"/>
    </row>
    <row r="223" spans="25:30" x14ac:dyDescent="0.2">
      <c r="Y223" s="91"/>
      <c r="Z223" s="91"/>
      <c r="AA223" s="91"/>
      <c r="AC223" s="93"/>
      <c r="AD223" s="93"/>
    </row>
    <row r="224" spans="25:30" x14ac:dyDescent="0.2">
      <c r="Y224" s="91"/>
      <c r="Z224" s="91"/>
      <c r="AA224" s="91"/>
      <c r="AC224" s="93"/>
      <c r="AD224" s="93"/>
    </row>
    <row r="225" spans="25:30" x14ac:dyDescent="0.2">
      <c r="Y225" s="91"/>
      <c r="Z225" s="91"/>
      <c r="AA225" s="91"/>
      <c r="AC225" s="93"/>
      <c r="AD225" s="93"/>
    </row>
    <row r="226" spans="25:30" x14ac:dyDescent="0.2">
      <c r="Y226" s="91"/>
      <c r="Z226" s="91"/>
      <c r="AA226" s="91"/>
      <c r="AC226" s="93"/>
      <c r="AD226" s="93"/>
    </row>
    <row r="227" spans="25:30" x14ac:dyDescent="0.2">
      <c r="Y227" s="91"/>
      <c r="Z227" s="91"/>
      <c r="AA227" s="91"/>
      <c r="AC227" s="93"/>
      <c r="AD227" s="93"/>
    </row>
    <row r="228" spans="25:30" x14ac:dyDescent="0.2">
      <c r="Y228" s="91"/>
      <c r="Z228" s="91"/>
      <c r="AA228" s="91"/>
      <c r="AC228" s="93"/>
      <c r="AD228" s="93"/>
    </row>
    <row r="229" spans="25:30" x14ac:dyDescent="0.2">
      <c r="Y229" s="91"/>
      <c r="Z229" s="91"/>
      <c r="AA229" s="91"/>
      <c r="AC229" s="93"/>
      <c r="AD229" s="93"/>
    </row>
    <row r="230" spans="25:30" x14ac:dyDescent="0.2">
      <c r="Y230" s="91"/>
      <c r="Z230" s="91"/>
      <c r="AA230" s="91"/>
      <c r="AC230" s="93"/>
      <c r="AD230" s="93"/>
    </row>
    <row r="231" spans="25:30" x14ac:dyDescent="0.2">
      <c r="Y231" s="91"/>
      <c r="Z231" s="91"/>
      <c r="AA231" s="91"/>
      <c r="AC231" s="93"/>
      <c r="AD231" s="93"/>
    </row>
    <row r="232" spans="25:30" x14ac:dyDescent="0.2">
      <c r="Y232" s="91"/>
      <c r="Z232" s="91"/>
      <c r="AA232" s="91"/>
      <c r="AC232" s="93"/>
      <c r="AD232" s="93"/>
    </row>
    <row r="233" spans="25:30" x14ac:dyDescent="0.2">
      <c r="Y233" s="91"/>
      <c r="Z233" s="91"/>
      <c r="AA233" s="91"/>
      <c r="AC233" s="93"/>
      <c r="AD233" s="93"/>
    </row>
    <row r="234" spans="25:30" x14ac:dyDescent="0.2">
      <c r="Y234" s="91"/>
      <c r="Z234" s="91"/>
      <c r="AA234" s="91"/>
      <c r="AC234" s="93"/>
      <c r="AD234" s="93"/>
    </row>
    <row r="235" spans="25:30" x14ac:dyDescent="0.2">
      <c r="Y235" s="91"/>
      <c r="Z235" s="91"/>
      <c r="AA235" s="91"/>
      <c r="AC235" s="93"/>
      <c r="AD235" s="93"/>
    </row>
    <row r="236" spans="25:30" x14ac:dyDescent="0.2">
      <c r="Y236" s="91"/>
      <c r="Z236" s="91"/>
      <c r="AA236" s="91"/>
      <c r="AC236" s="93"/>
      <c r="AD236" s="93"/>
    </row>
    <row r="237" spans="25:30" x14ac:dyDescent="0.2">
      <c r="Y237" s="91"/>
      <c r="Z237" s="91"/>
      <c r="AA237" s="91"/>
      <c r="AC237" s="93"/>
      <c r="AD237" s="93"/>
    </row>
    <row r="238" spans="25:30" x14ac:dyDescent="0.2">
      <c r="Y238" s="91"/>
      <c r="Z238" s="91"/>
      <c r="AA238" s="91"/>
      <c r="AC238" s="93"/>
      <c r="AD238" s="93"/>
    </row>
    <row r="239" spans="25:30" x14ac:dyDescent="0.2">
      <c r="Y239" s="91"/>
      <c r="Z239" s="91"/>
      <c r="AA239" s="91"/>
      <c r="AC239" s="93"/>
      <c r="AD239" s="93"/>
    </row>
    <row r="240" spans="25:30" x14ac:dyDescent="0.2">
      <c r="Y240" s="91"/>
      <c r="Z240" s="91"/>
      <c r="AA240" s="91"/>
      <c r="AC240" s="93"/>
      <c r="AD240" s="93"/>
    </row>
    <row r="241" spans="25:30" x14ac:dyDescent="0.2">
      <c r="Y241" s="91"/>
      <c r="Z241" s="91"/>
      <c r="AA241" s="91"/>
      <c r="AC241" s="93"/>
      <c r="AD241" s="93"/>
    </row>
    <row r="242" spans="25:30" x14ac:dyDescent="0.2">
      <c r="Y242" s="91"/>
      <c r="Z242" s="91"/>
      <c r="AA242" s="91"/>
      <c r="AC242" s="93"/>
      <c r="AD242" s="93"/>
    </row>
    <row r="243" spans="25:30" x14ac:dyDescent="0.2">
      <c r="Y243" s="91"/>
      <c r="Z243" s="91"/>
      <c r="AA243" s="91"/>
      <c r="AC243" s="93"/>
      <c r="AD243" s="93"/>
    </row>
    <row r="244" spans="25:30" x14ac:dyDescent="0.2">
      <c r="Y244" s="91"/>
      <c r="Z244" s="91"/>
      <c r="AA244" s="91"/>
      <c r="AC244" s="93"/>
      <c r="AD244" s="93"/>
    </row>
    <row r="245" spans="25:30" x14ac:dyDescent="0.2">
      <c r="Y245" s="91"/>
      <c r="Z245" s="91"/>
      <c r="AA245" s="91"/>
      <c r="AC245" s="93"/>
      <c r="AD245" s="93"/>
    </row>
    <row r="246" spans="25:30" x14ac:dyDescent="0.2">
      <c r="Y246" s="91"/>
      <c r="Z246" s="91"/>
      <c r="AA246" s="91"/>
      <c r="AC246" s="93"/>
      <c r="AD246" s="93"/>
    </row>
    <row r="247" spans="25:30" x14ac:dyDescent="0.2">
      <c r="Y247" s="91"/>
      <c r="Z247" s="91"/>
      <c r="AA247" s="91"/>
      <c r="AC247" s="93"/>
      <c r="AD247" s="93"/>
    </row>
    <row r="248" spans="25:30" x14ac:dyDescent="0.2">
      <c r="Y248" s="91"/>
      <c r="Z248" s="91"/>
      <c r="AA248" s="91"/>
      <c r="AC248" s="93"/>
      <c r="AD248" s="93"/>
    </row>
    <row r="249" spans="25:30" x14ac:dyDescent="0.2">
      <c r="Y249" s="91"/>
      <c r="Z249" s="91"/>
      <c r="AA249" s="91"/>
      <c r="AC249" s="93"/>
      <c r="AD249" s="93"/>
    </row>
    <row r="250" spans="25:30" x14ac:dyDescent="0.2">
      <c r="Y250" s="91"/>
      <c r="Z250" s="91"/>
      <c r="AA250" s="91"/>
      <c r="AC250" s="93"/>
      <c r="AD250" s="93"/>
    </row>
    <row r="251" spans="25:30" x14ac:dyDescent="0.2">
      <c r="Y251" s="91"/>
      <c r="Z251" s="91"/>
      <c r="AA251" s="91"/>
      <c r="AC251" s="93"/>
      <c r="AD251" s="93"/>
    </row>
    <row r="252" spans="25:30" x14ac:dyDescent="0.2">
      <c r="Y252" s="91"/>
      <c r="Z252" s="91"/>
      <c r="AA252" s="91"/>
      <c r="AC252" s="93"/>
      <c r="AD252" s="93"/>
    </row>
    <row r="253" spans="25:30" x14ac:dyDescent="0.2">
      <c r="Y253" s="91"/>
      <c r="Z253" s="91"/>
      <c r="AA253" s="91"/>
      <c r="AC253" s="93"/>
      <c r="AD253" s="93"/>
    </row>
    <row r="254" spans="25:30" x14ac:dyDescent="0.2">
      <c r="Y254" s="91"/>
      <c r="Z254" s="91"/>
      <c r="AA254" s="91"/>
      <c r="AC254" s="93"/>
      <c r="AD254" s="93"/>
    </row>
    <row r="255" spans="25:30" x14ac:dyDescent="0.2">
      <c r="Y255" s="91"/>
      <c r="Z255" s="91"/>
      <c r="AA255" s="91"/>
      <c r="AC255" s="93"/>
      <c r="AD255" s="93"/>
    </row>
    <row r="256" spans="25:30" x14ac:dyDescent="0.2">
      <c r="Y256" s="91"/>
      <c r="Z256" s="91"/>
      <c r="AA256" s="91"/>
      <c r="AC256" s="93"/>
      <c r="AD256" s="93"/>
    </row>
    <row r="257" spans="25:30" x14ac:dyDescent="0.2">
      <c r="Y257" s="91"/>
      <c r="Z257" s="91"/>
      <c r="AA257" s="91"/>
      <c r="AC257" s="93"/>
      <c r="AD257" s="93"/>
    </row>
    <row r="258" spans="25:30" x14ac:dyDescent="0.2">
      <c r="Y258" s="91"/>
      <c r="Z258" s="91"/>
      <c r="AA258" s="91"/>
      <c r="AC258" s="93"/>
      <c r="AD258" s="93"/>
    </row>
    <row r="259" spans="25:30" x14ac:dyDescent="0.2">
      <c r="Y259" s="91"/>
      <c r="Z259" s="91"/>
      <c r="AA259" s="91"/>
      <c r="AC259" s="93"/>
      <c r="AD259" s="93"/>
    </row>
    <row r="260" spans="25:30" x14ac:dyDescent="0.2">
      <c r="Y260" s="91"/>
      <c r="Z260" s="91"/>
      <c r="AA260" s="91"/>
      <c r="AC260" s="93"/>
      <c r="AD260" s="93"/>
    </row>
    <row r="261" spans="25:30" x14ac:dyDescent="0.2">
      <c r="Y261" s="91"/>
      <c r="Z261" s="91"/>
      <c r="AA261" s="91"/>
      <c r="AC261" s="93"/>
      <c r="AD261" s="93"/>
    </row>
    <row r="262" spans="25:30" x14ac:dyDescent="0.2">
      <c r="Y262" s="91"/>
      <c r="Z262" s="91"/>
      <c r="AA262" s="91"/>
      <c r="AC262" s="93"/>
      <c r="AD262" s="93"/>
    </row>
    <row r="263" spans="25:30" x14ac:dyDescent="0.2">
      <c r="Y263" s="91"/>
      <c r="Z263" s="91"/>
      <c r="AA263" s="91"/>
      <c r="AC263" s="93"/>
      <c r="AD263" s="93"/>
    </row>
    <row r="264" spans="25:30" x14ac:dyDescent="0.2">
      <c r="Y264" s="91"/>
      <c r="Z264" s="91"/>
      <c r="AA264" s="91"/>
      <c r="AC264" s="93"/>
      <c r="AD264" s="93"/>
    </row>
    <row r="265" spans="25:30" x14ac:dyDescent="0.2">
      <c r="Y265" s="91"/>
      <c r="Z265" s="91"/>
      <c r="AA265" s="91"/>
      <c r="AC265" s="93"/>
      <c r="AD265" s="93"/>
    </row>
    <row r="266" spans="25:30" x14ac:dyDescent="0.2">
      <c r="Y266" s="91"/>
      <c r="Z266" s="91"/>
      <c r="AA266" s="91"/>
      <c r="AC266" s="93"/>
      <c r="AD266" s="93"/>
    </row>
    <row r="267" spans="25:30" x14ac:dyDescent="0.2">
      <c r="Y267" s="91"/>
      <c r="Z267" s="91"/>
      <c r="AA267" s="91"/>
      <c r="AC267" s="93"/>
      <c r="AD267" s="93"/>
    </row>
    <row r="268" spans="25:30" x14ac:dyDescent="0.2">
      <c r="Y268" s="91"/>
      <c r="Z268" s="91"/>
      <c r="AA268" s="91"/>
      <c r="AC268" s="93"/>
      <c r="AD268" s="93"/>
    </row>
    <row r="269" spans="25:30" x14ac:dyDescent="0.2">
      <c r="Y269" s="91"/>
      <c r="Z269" s="91"/>
      <c r="AA269" s="91"/>
      <c r="AC269" s="93"/>
      <c r="AD269" s="93"/>
    </row>
    <row r="270" spans="25:30" x14ac:dyDescent="0.2">
      <c r="Y270" s="91"/>
      <c r="Z270" s="91"/>
      <c r="AA270" s="91"/>
      <c r="AC270" s="93"/>
      <c r="AD270" s="93"/>
    </row>
    <row r="271" spans="25:30" x14ac:dyDescent="0.2">
      <c r="Y271" s="91"/>
      <c r="Z271" s="91"/>
      <c r="AA271" s="91"/>
      <c r="AC271" s="93"/>
      <c r="AD271" s="93"/>
    </row>
    <row r="272" spans="25:30" x14ac:dyDescent="0.2">
      <c r="Y272" s="91"/>
      <c r="Z272" s="91"/>
      <c r="AA272" s="91"/>
      <c r="AC272" s="93"/>
      <c r="AD272" s="93"/>
    </row>
    <row r="273" spans="25:30" x14ac:dyDescent="0.2">
      <c r="Y273" s="91"/>
      <c r="Z273" s="91"/>
      <c r="AA273" s="91"/>
      <c r="AC273" s="93"/>
      <c r="AD273" s="93"/>
    </row>
    <row r="274" spans="25:30" x14ac:dyDescent="0.2">
      <c r="Y274" s="91"/>
      <c r="Z274" s="91"/>
      <c r="AA274" s="91"/>
      <c r="AC274" s="93"/>
      <c r="AD274" s="93"/>
    </row>
    <row r="275" spans="25:30" x14ac:dyDescent="0.2">
      <c r="Y275" s="91"/>
      <c r="Z275" s="91"/>
      <c r="AA275" s="91"/>
      <c r="AC275" s="93"/>
      <c r="AD275" s="93"/>
    </row>
    <row r="276" spans="25:30" x14ac:dyDescent="0.2">
      <c r="Y276" s="91"/>
      <c r="Z276" s="91"/>
      <c r="AA276" s="91"/>
      <c r="AC276" s="93"/>
      <c r="AD276" s="93"/>
    </row>
    <row r="277" spans="25:30" x14ac:dyDescent="0.2">
      <c r="Y277" s="91"/>
      <c r="Z277" s="91"/>
      <c r="AA277" s="91"/>
      <c r="AD277" s="93"/>
    </row>
  </sheetData>
  <sheetProtection sheet="1" objects="1" scenarios="1" selectLockedCells="1"/>
  <mergeCells count="26">
    <mergeCell ref="A60:H60"/>
    <mergeCell ref="A61:H61"/>
    <mergeCell ref="A62:H62"/>
    <mergeCell ref="A54:H54"/>
    <mergeCell ref="A55:H55"/>
    <mergeCell ref="A56:H56"/>
    <mergeCell ref="A57:H57"/>
    <mergeCell ref="A58:H58"/>
    <mergeCell ref="A59:H59"/>
    <mergeCell ref="A52:H52"/>
    <mergeCell ref="A53:H53"/>
    <mergeCell ref="B19:F19"/>
    <mergeCell ref="B20:F20"/>
    <mergeCell ref="B21:F21"/>
    <mergeCell ref="B18:F18"/>
    <mergeCell ref="B11:F11"/>
    <mergeCell ref="B12:F12"/>
    <mergeCell ref="B13:F13"/>
    <mergeCell ref="B14:F14"/>
    <mergeCell ref="B15:F15"/>
    <mergeCell ref="B16:F16"/>
    <mergeCell ref="B7:F7"/>
    <mergeCell ref="B8:F8"/>
    <mergeCell ref="B9:F9"/>
    <mergeCell ref="B10:F10"/>
    <mergeCell ref="B17:F17"/>
  </mergeCells>
  <conditionalFormatting sqref="G22:G23">
    <cfRule type="cellIs" dxfId="5" priority="4" stopIfTrue="1" operator="lessThan">
      <formula>0</formula>
    </cfRule>
  </conditionalFormatting>
  <conditionalFormatting sqref="G7:G21">
    <cfRule type="cellIs" dxfId="4" priority="5" stopIfTrue="1" operator="notBetween">
      <formula>-1E+307</formula>
      <formula>1E+307</formula>
    </cfRule>
  </conditionalFormatting>
  <conditionalFormatting sqref="C4">
    <cfRule type="cellIs" dxfId="3" priority="3" stopIfTrue="1" operator="equal">
      <formula>""</formula>
    </cfRule>
  </conditionalFormatting>
  <conditionalFormatting sqref="H4">
    <cfRule type="cellIs" dxfId="2" priority="2" stopIfTrue="1" operator="equal">
      <formula>""</formula>
    </cfRule>
  </conditionalFormatting>
  <conditionalFormatting sqref="H22:I23">
    <cfRule type="expression" dxfId="1" priority="6" stopIfTrue="1">
      <formula>(ISBLANK($C$4))</formula>
    </cfRule>
  </conditionalFormatting>
  <conditionalFormatting sqref="H6">
    <cfRule type="cellIs" dxfId="0" priority="1" stopIfTrue="1" operator="equal">
      <formula>""</formula>
    </cfRule>
  </conditionalFormatting>
  <pageMargins left="0.78740157480314965" right="0.19685039370078741" top="0.98425196850393704" bottom="0.78740157480314965" header="0.51181102362204722" footer="0.51181102362204722"/>
  <pageSetup paperSize="9" orientation="portrait" horizontalDpi="1200" verticalDpi="1200" r:id="rId1"/>
  <headerFooter alignWithMargins="0">
    <oddFooter>&amp;R&amp;8&amp;F; &amp;A</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1"/>
  <sheetViews>
    <sheetView workbookViewId="0">
      <selection activeCell="E28" sqref="E28"/>
    </sheetView>
  </sheetViews>
  <sheetFormatPr baseColWidth="10" defaultRowHeight="15" x14ac:dyDescent="0.25"/>
  <cols>
    <col min="1" max="5" width="15.7109375" customWidth="1"/>
  </cols>
  <sheetData>
    <row r="1" spans="1:9" x14ac:dyDescent="0.25">
      <c r="A1" s="56" t="s">
        <v>29</v>
      </c>
      <c r="B1" s="57"/>
      <c r="C1" s="57"/>
      <c r="D1" s="57"/>
      <c r="E1" s="57"/>
      <c r="F1" s="57"/>
      <c r="G1" s="57"/>
      <c r="H1" s="57"/>
      <c r="I1" s="57"/>
    </row>
    <row r="2" spans="1:9" x14ac:dyDescent="0.25">
      <c r="A2" s="58" t="s">
        <v>30</v>
      </c>
      <c r="B2" s="57"/>
      <c r="C2" s="57"/>
      <c r="D2" s="57"/>
      <c r="E2" s="57"/>
      <c r="F2" s="57"/>
      <c r="G2" s="57"/>
      <c r="H2" s="57"/>
      <c r="I2" s="57"/>
    </row>
    <row r="3" spans="1:9" x14ac:dyDescent="0.25">
      <c r="A3" s="59" t="s">
        <v>31</v>
      </c>
      <c r="B3" s="57"/>
      <c r="C3" s="57"/>
      <c r="D3" s="57"/>
      <c r="E3" s="57"/>
      <c r="F3" s="57"/>
      <c r="G3" s="57"/>
      <c r="H3" s="57"/>
      <c r="I3" s="57"/>
    </row>
    <row r="4" spans="1:9" x14ac:dyDescent="0.25">
      <c r="A4" s="59" t="s">
        <v>67</v>
      </c>
      <c r="B4" s="57"/>
      <c r="C4" s="57"/>
      <c r="D4" s="57"/>
      <c r="E4" s="57"/>
      <c r="F4" s="57"/>
      <c r="G4" s="57"/>
      <c r="H4" s="57"/>
      <c r="I4" s="57"/>
    </row>
    <row r="5" spans="1:9" ht="15.75" thickBot="1" x14ac:dyDescent="0.3">
      <c r="A5" s="57"/>
      <c r="B5" s="57"/>
      <c r="C5" s="57"/>
      <c r="D5" s="57"/>
      <c r="E5" s="57"/>
      <c r="F5" s="57"/>
      <c r="G5" s="57"/>
      <c r="H5" s="57"/>
      <c r="I5" s="57"/>
    </row>
    <row r="6" spans="1:9" ht="15.75" x14ac:dyDescent="0.3">
      <c r="A6" s="60" t="s">
        <v>12</v>
      </c>
      <c r="B6" s="60" t="s">
        <v>13</v>
      </c>
      <c r="C6" s="57"/>
      <c r="D6" s="57"/>
      <c r="E6" s="57"/>
      <c r="F6" s="57"/>
    </row>
    <row r="7" spans="1:9" ht="15.75" thickBot="1" x14ac:dyDescent="0.3">
      <c r="A7" s="61" t="s">
        <v>32</v>
      </c>
      <c r="B7" s="61" t="s">
        <v>33</v>
      </c>
      <c r="C7" s="57"/>
      <c r="D7" s="57"/>
      <c r="E7" s="57"/>
      <c r="F7" s="57"/>
    </row>
    <row r="8" spans="1:9" x14ac:dyDescent="0.25">
      <c r="A8" s="62">
        <v>1.2</v>
      </c>
      <c r="B8" s="62">
        <v>0.05</v>
      </c>
      <c r="C8" s="57"/>
      <c r="D8" s="57"/>
      <c r="E8" s="57"/>
      <c r="F8" s="57"/>
    </row>
    <row r="9" spans="1:9" x14ac:dyDescent="0.25">
      <c r="A9" s="63">
        <v>2.2999999999999998</v>
      </c>
      <c r="B9" s="63">
        <v>0.1</v>
      </c>
      <c r="C9" s="57"/>
      <c r="D9" s="57"/>
      <c r="E9" s="57"/>
      <c r="F9" s="57"/>
    </row>
    <row r="10" spans="1:9" x14ac:dyDescent="0.25">
      <c r="A10" s="63">
        <v>3.4</v>
      </c>
      <c r="B10" s="63">
        <v>0.15</v>
      </c>
      <c r="C10" s="57"/>
      <c r="D10" s="57"/>
      <c r="E10" s="57"/>
      <c r="F10" s="57"/>
    </row>
    <row r="11" spans="1:9" x14ac:dyDescent="0.25">
      <c r="A11" s="63">
        <v>4.0999999999999996</v>
      </c>
      <c r="B11" s="63">
        <v>0.2</v>
      </c>
      <c r="C11" s="57"/>
      <c r="D11" s="57"/>
      <c r="E11" s="57"/>
      <c r="F11" s="57"/>
    </row>
    <row r="12" spans="1:9" x14ac:dyDescent="0.25">
      <c r="A12" s="63">
        <v>5</v>
      </c>
      <c r="B12" s="63">
        <v>0.25</v>
      </c>
      <c r="C12" s="57"/>
      <c r="D12" s="57"/>
      <c r="E12" s="57"/>
      <c r="F12" s="57"/>
    </row>
    <row r="13" spans="1:9" x14ac:dyDescent="0.25">
      <c r="A13" s="63">
        <v>6</v>
      </c>
      <c r="B13" s="63">
        <v>0.3</v>
      </c>
      <c r="C13" s="57"/>
      <c r="D13" s="57"/>
      <c r="E13" s="57"/>
      <c r="F13" s="57"/>
    </row>
    <row r="14" spans="1:9" x14ac:dyDescent="0.25">
      <c r="A14" s="63">
        <v>6.7</v>
      </c>
      <c r="B14" s="63">
        <v>0.35000000000000003</v>
      </c>
      <c r="C14" s="57"/>
      <c r="D14" s="57"/>
      <c r="E14" s="57"/>
      <c r="F14" s="57"/>
    </row>
    <row r="15" spans="1:9" x14ac:dyDescent="0.25">
      <c r="A15" s="63">
        <v>8</v>
      </c>
      <c r="B15" s="63">
        <v>0.4</v>
      </c>
      <c r="C15" s="57"/>
      <c r="D15" s="57"/>
      <c r="E15" s="57"/>
      <c r="F15" s="57"/>
    </row>
    <row r="16" spans="1:9" x14ac:dyDescent="0.25">
      <c r="A16" s="63">
        <v>9.3000000000000007</v>
      </c>
      <c r="B16" s="63">
        <v>0.44999999999999996</v>
      </c>
      <c r="C16" s="57"/>
      <c r="D16" s="57"/>
      <c r="E16" s="57"/>
      <c r="F16" s="57"/>
    </row>
    <row r="17" spans="1:9" x14ac:dyDescent="0.25">
      <c r="A17" s="63">
        <v>10</v>
      </c>
      <c r="B17" s="63">
        <v>0.5</v>
      </c>
      <c r="C17" s="57"/>
      <c r="D17" s="57"/>
      <c r="E17" s="57"/>
      <c r="F17" s="57"/>
    </row>
    <row r="18" spans="1:9" x14ac:dyDescent="0.25">
      <c r="A18" s="63">
        <v>10.7</v>
      </c>
      <c r="B18" s="63">
        <v>0.55000000000000004</v>
      </c>
      <c r="C18" s="57"/>
      <c r="D18" s="57"/>
      <c r="E18" s="57"/>
      <c r="F18" s="57"/>
    </row>
    <row r="19" spans="1:9" x14ac:dyDescent="0.25">
      <c r="A19" s="63">
        <v>11.8</v>
      </c>
      <c r="B19" s="63">
        <v>0.6</v>
      </c>
      <c r="C19" s="57"/>
      <c r="D19" s="57"/>
      <c r="E19" s="57"/>
      <c r="F19" s="57"/>
    </row>
    <row r="20" spans="1:9" x14ac:dyDescent="0.25">
      <c r="A20" s="63">
        <v>12.6</v>
      </c>
      <c r="B20" s="63">
        <v>0.65</v>
      </c>
      <c r="C20" s="57"/>
      <c r="D20" s="57"/>
      <c r="E20" s="57"/>
      <c r="F20" s="57"/>
    </row>
    <row r="21" spans="1:9" x14ac:dyDescent="0.25">
      <c r="A21" s="63">
        <v>13.5</v>
      </c>
      <c r="B21" s="63">
        <v>0.70000000000000007</v>
      </c>
      <c r="C21" s="57"/>
      <c r="D21" s="57"/>
      <c r="E21" s="57"/>
      <c r="F21" s="57"/>
    </row>
    <row r="22" spans="1:9" ht="15.75" thickBot="1" x14ac:dyDescent="0.3">
      <c r="A22" s="64">
        <v>14.4</v>
      </c>
      <c r="B22" s="64">
        <v>0.75</v>
      </c>
      <c r="C22" s="57"/>
      <c r="D22" s="57"/>
      <c r="E22" s="57"/>
      <c r="F22" s="57"/>
    </row>
    <row r="23" spans="1:9" x14ac:dyDescent="0.25">
      <c r="A23" s="57"/>
      <c r="B23" s="57"/>
      <c r="C23" s="57"/>
      <c r="D23" s="57"/>
      <c r="E23" s="57"/>
      <c r="F23" s="57"/>
      <c r="G23" s="57"/>
      <c r="H23" s="57"/>
      <c r="I23" s="57"/>
    </row>
    <row r="24" spans="1:9" x14ac:dyDescent="0.25">
      <c r="A24" s="65" t="s">
        <v>34</v>
      </c>
      <c r="B24" s="57"/>
      <c r="C24" s="57"/>
      <c r="D24" s="57"/>
      <c r="E24" s="57"/>
      <c r="F24" s="57"/>
      <c r="G24" s="57"/>
      <c r="H24" s="57"/>
      <c r="I24" s="57"/>
    </row>
    <row r="25" spans="1:9" x14ac:dyDescent="0.25">
      <c r="A25" s="66" t="s">
        <v>35</v>
      </c>
      <c r="B25" s="57"/>
      <c r="C25" s="57"/>
      <c r="D25" s="57"/>
      <c r="E25" s="57"/>
      <c r="F25" s="57"/>
      <c r="G25" s="57"/>
      <c r="H25" s="57"/>
      <c r="I25" s="57"/>
    </row>
    <row r="26" spans="1:9" x14ac:dyDescent="0.25">
      <c r="A26" s="66" t="s">
        <v>36</v>
      </c>
      <c r="B26" s="67">
        <v>18.864285714285714</v>
      </c>
      <c r="C26" s="66" t="s">
        <v>37</v>
      </c>
      <c r="D26" s="57"/>
      <c r="E26" s="57"/>
      <c r="F26" s="57"/>
      <c r="G26" s="57"/>
      <c r="H26" s="57"/>
      <c r="I26" s="57"/>
    </row>
    <row r="27" spans="1:9" x14ac:dyDescent="0.25">
      <c r="A27" s="66" t="s">
        <v>38</v>
      </c>
      <c r="B27" s="67">
        <v>0.38761904761904731</v>
      </c>
      <c r="C27" s="66" t="s">
        <v>32</v>
      </c>
      <c r="D27" s="57"/>
      <c r="E27" s="57"/>
      <c r="F27" s="57"/>
      <c r="G27" s="57"/>
      <c r="H27" s="57"/>
      <c r="I27" s="57"/>
    </row>
    <row r="28" spans="1:9" x14ac:dyDescent="0.25">
      <c r="A28" s="66" t="s">
        <v>39</v>
      </c>
      <c r="B28" s="67">
        <v>2.0547772308468999E-2</v>
      </c>
      <c r="C28" s="66" t="s">
        <v>40</v>
      </c>
      <c r="D28" s="57"/>
      <c r="E28" s="57"/>
      <c r="F28" s="57"/>
      <c r="G28" s="57"/>
      <c r="H28" s="57"/>
      <c r="I28" s="57"/>
    </row>
    <row r="29" spans="1:9" x14ac:dyDescent="0.25">
      <c r="A29" s="66" t="s">
        <v>66</v>
      </c>
      <c r="B29" s="68">
        <v>1.1498918208996223E-2</v>
      </c>
      <c r="C29" s="66" t="s">
        <v>65</v>
      </c>
      <c r="D29" s="57"/>
      <c r="E29" s="57"/>
      <c r="F29" s="57"/>
      <c r="G29" s="57"/>
      <c r="H29" s="57"/>
      <c r="I29" s="57"/>
    </row>
    <row r="30" spans="1:9" x14ac:dyDescent="0.25">
      <c r="B30" s="57"/>
      <c r="C30" s="59"/>
      <c r="D30" s="57"/>
      <c r="E30" s="57"/>
      <c r="F30" s="57"/>
      <c r="G30" s="57"/>
      <c r="H30" s="57"/>
      <c r="I30" s="57"/>
    </row>
    <row r="31" spans="1:9" x14ac:dyDescent="0.25">
      <c r="A31" s="57"/>
      <c r="B31" s="57"/>
      <c r="C31" s="57"/>
      <c r="D31" s="57"/>
      <c r="E31" s="57"/>
      <c r="F31" s="57"/>
      <c r="G31" s="57"/>
      <c r="H31" s="57"/>
      <c r="I31" s="57"/>
    </row>
  </sheetData>
  <sheetProtection sheet="1" objects="1" scenarios="1"/>
  <pageMargins left="0.7" right="0.7" top="0.78740157499999996" bottom="0.78740157499999996" header="0.3" footer="0.3"/>
  <pageSetup paperSize="9" orientation="portrait" horizontalDpi="1200" verticalDpi="1200"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Deckblatt</vt:lpstr>
      <vt:lpstr>Kurzanleitung</vt:lpstr>
      <vt:lpstr>Standardaddition</vt:lpstr>
      <vt:lpstr>Prüfdatensatz</vt:lpstr>
      <vt:lpstr>Standardaddition!Druckbereich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Alpers</dc:creator>
  <cp:lastModifiedBy>Lars Alpers</cp:lastModifiedBy>
  <cp:lastPrinted>2020-01-20T16:34:21Z</cp:lastPrinted>
  <dcterms:created xsi:type="dcterms:W3CDTF">2019-03-22T07:49:26Z</dcterms:created>
  <dcterms:modified xsi:type="dcterms:W3CDTF">2020-01-23T16:48:40Z</dcterms:modified>
</cp:coreProperties>
</file>