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5195" windowHeight="10890" activeTab="0"/>
  </bookViews>
  <sheets>
    <sheet name="Deckblatt" sheetId="14" r:id="rId1"/>
    <sheet name="HINWEISE" sheetId="11" r:id="rId2"/>
    <sheet name="Pipettenprüfung-Einzelblatt" sheetId="9" r:id="rId3"/>
    <sheet name="Leerformular" sheetId="13" r:id="rId4"/>
    <sheet name="Grenzwerte_Norm" sheetId="2" state="hidden" r:id="rId5"/>
    <sheet name="Z-Faktoren" sheetId="10" state="hidden" r:id="rId6"/>
    <sheet name="Testwerte-Validierung" sheetId="12" state="hidden" r:id="rId7"/>
  </sheets>
  <externalReferences>
    <externalReference r:id="rId10"/>
    <externalReference r:id="rId11"/>
  </externalReferences>
  <definedNames>
    <definedName name="_xlnm.Print_Area" localSheetId="3">'Leerformular'!$A$1:$L$22</definedName>
    <definedName name="_xlnm.Print_Area" localSheetId="2">'Pipettenprüfung-Einzelblatt'!$A$1:$I$54</definedName>
    <definedName name="_xlnm.Print_Area" localSheetId="6">'Testwerte-Validierung'!$A$1:$F$48</definedName>
    <definedName name="Informationswerte">#REF!</definedName>
    <definedName name="Konzentrationswerte">#REF!</definedName>
    <definedName name="y_1">#REF!</definedName>
    <definedName name="y_10">#REF!</definedName>
    <definedName name="y_2">#REF!</definedName>
    <definedName name="y_3">#REF!</definedName>
    <definedName name="y_4">#REF!</definedName>
    <definedName name="y_5">#REF!</definedName>
    <definedName name="y_6">#REF!</definedName>
    <definedName name="y_7">#REF!</definedName>
    <definedName name="y_8">#REF!</definedName>
    <definedName name="y_9">#REF!</definedName>
    <definedName name="_xlnm.Print_Titles" localSheetId="2">'Pipettenprüfung-Einzelblatt'!$1:$12</definedName>
  </definedNames>
  <calcPr calcId="162913"/>
</workbook>
</file>

<file path=xl/comments3.xml><?xml version="1.0" encoding="utf-8"?>
<comments xmlns="http://schemas.openxmlformats.org/spreadsheetml/2006/main">
  <authors>
    <author>laalpers</author>
    <author>lalpers</author>
  </authors>
  <commentList>
    <comment ref="I4" authorId="0">
      <text>
        <r>
          <rPr>
            <b/>
            <sz val="8"/>
            <rFont val="Tahoma"/>
            <family val="2"/>
          </rPr>
          <t>laalpers:</t>
        </r>
        <r>
          <rPr>
            <sz val="8"/>
            <rFont val="Tahoma"/>
            <family val="2"/>
          </rPr>
          <t xml:space="preserve">
Audittrail zu den Revisionen:
</t>
        </r>
        <r>
          <rPr>
            <u val="single"/>
            <sz val="8"/>
            <rFont val="Tahoma"/>
            <family val="2"/>
          </rPr>
          <t xml:space="preserve">Änderungen am 23.06.2015:
</t>
        </r>
        <r>
          <rPr>
            <sz val="8"/>
            <rFont val="Tahoma"/>
            <family val="2"/>
          </rPr>
          <t>Eingabe für Messwerte stellenzahlunabhängig gemacht sowie
Warnmeldungen (Spalte H) eingefügt, für Messwerte in Textform sowie Prüfvolumenangaben, die das angegebene Maximalvolumen überschreiten.</t>
        </r>
        <r>
          <rPr>
            <u val="single"/>
            <sz val="8"/>
            <rFont val="Tahoma"/>
            <family val="2"/>
          </rPr>
          <t xml:space="preserve">
Änderungen am 14.07.2015:
</t>
        </r>
        <r>
          <rPr>
            <sz val="8"/>
            <rFont val="Tahoma"/>
            <family val="2"/>
          </rPr>
          <t>Formeln in den Zellen C21 bis D22 dahingehend aktualisiert, dass nun Pipetten bis 100ml  berücksichtigt werden (Hinweis: Ab 10ml nicht mehr Bestandteil der Norm, sondern extrapoliert!)
sowie
anstatt nur einem pauschalen Labor-Grenzwert, wurde nun die Möglichkeit eingefügt, die Grenzwerte für Unrichtigkeit und Unpräzision separat festzulegen.</t>
        </r>
        <r>
          <rPr>
            <u val="single"/>
            <sz val="8"/>
            <rFont val="Tahoma"/>
            <family val="2"/>
          </rPr>
          <t xml:space="preserve">
01.07.2023:
</t>
        </r>
        <r>
          <rPr>
            <sz val="8"/>
            <rFont val="Tahoma"/>
            <family val="2"/>
          </rPr>
          <t xml:space="preserve">Bestätigung, dass die angewendeten Gleichungen konform zur Normausgabe 2022-11 sind.
</t>
        </r>
        <r>
          <rPr>
            <u val="single"/>
            <sz val="8"/>
            <rFont val="Tahoma"/>
            <family val="2"/>
          </rPr>
          <t>Änderung am 11.04.2024:</t>
        </r>
        <r>
          <rPr>
            <sz val="8"/>
            <rFont val="Tahoma"/>
            <family val="2"/>
          </rPr>
          <t xml:space="preserve">
1. Fehlergrenzen aus DIN EN ISO 8655-2:2022-11 eingefügt und Normenbezüge aktualisiert.
2. Abfrage der Auflösung der Waage eingefügt und Meldung bezüglich der gemäß DIN EN ISO 8655-6:2022-11 geforderten Auflösung der eingesetzten Waage eingefügt.
3. Fehlermeldungen bei Auswahl von nicht normkonformen Volumina eingefügt.
4. Unterdrücken von Fehlermeldungen sowie Meldungen bei fehlenden Eingaben erweitert.</t>
        </r>
      </text>
    </comment>
    <comment ref="A15" authorId="1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vom Hersteller angegebenes Nennvolumen
bzw. bei variablen Pipetten angegebenes Maximalvolumen
(i.d.R. siehe Aufdruck)</t>
        </r>
      </text>
    </comment>
    <comment ref="A16" authorId="1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Für die aktuelle Prüfung eingestelltes Volumen (für fixe Pipetten gleich dem Nennvolumen)</t>
        </r>
      </text>
    </comment>
    <comment ref="A17" authorId="1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aktueller Umgebungs-Luftdruck zum Zeitpunkt der Prüfung</t>
        </r>
      </text>
    </comment>
    <comment ref="A18" authorId="1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Tempeartur des für die Prüfung verwendeten, Reinstwassers.</t>
        </r>
      </text>
    </comment>
    <comment ref="A21" authorId="1">
      <text>
        <r>
          <rPr>
            <b/>
            <sz val="8"/>
            <rFont val="Tahoma"/>
            <family val="2"/>
          </rPr>
          <t xml:space="preserve">lalpers:
</t>
        </r>
        <r>
          <rPr>
            <sz val="8"/>
            <rFont val="Tahoma"/>
            <family val="2"/>
          </rPr>
          <t>Z wird aus den Tabellenwerten der ISO 8655 Teil6
für den Druckbereich 800 bis 1050 mbar entnommen.
Hinweis: Die Einträge aus der Spalte 1013hPa werden in der Berechnung nicht berücksichtigt.
Es werden durchgängig 50hPa-Schritte angewendet.
Al</t>
        </r>
      </text>
    </comment>
    <comment ref="A22" authorId="1">
      <text>
        <r>
          <rPr>
            <b/>
            <sz val="8"/>
            <rFont val="Tahoma"/>
            <family val="2"/>
          </rPr>
          <t>siehe Tabellenblatt: "Grenzwerte"</t>
        </r>
        <r>
          <rPr>
            <sz val="8"/>
            <rFont val="Tahoma"/>
            <family val="2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2"/>
          </rPr>
          <t>siehe Tabellenblatt: "Grenzwerte"</t>
        </r>
      </text>
    </comment>
    <comment ref="A24" authorId="1">
      <text>
        <r>
          <rPr>
            <b/>
            <sz val="8"/>
            <rFont val="Tahoma"/>
            <family val="2"/>
          </rPr>
          <t>siehe Tabellenblatt: "Grenzwerte"</t>
        </r>
      </text>
    </comment>
  </commentList>
</comments>
</file>

<file path=xl/comments4.xml><?xml version="1.0" encoding="utf-8"?>
<comments xmlns="http://schemas.openxmlformats.org/spreadsheetml/2006/main">
  <authors>
    <author>lalpers</author>
  </authors>
  <commentList>
    <comment ref="A7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vom Hersteller angegebenes Nennvolumen
bzw. bei variablen Pipetten angegebenes Maximalvolumen
(i.d.R. siehe Aufdruck)</t>
        </r>
      </text>
    </comment>
    <comment ref="A9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Für die aktuelle Prüfung eingestelltes Volumen (für fixe Pipetten gleich dem Nennvolumen)</t>
        </r>
      </text>
    </comment>
    <comment ref="A10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aktueller Umgebungs-Luftdruck zum Zeitpunkt der Prüfung</t>
        </r>
      </text>
    </comment>
    <comment ref="A11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Temperatur des für die Prüfung verwendeten, destillierten Wassers.</t>
        </r>
      </text>
    </comment>
  </commentList>
</comments>
</file>

<file path=xl/comments7.xml><?xml version="1.0" encoding="utf-8"?>
<comments xmlns="http://schemas.openxmlformats.org/spreadsheetml/2006/main">
  <authors>
    <author>lalpers</author>
  </authors>
  <commentList>
    <comment ref="A3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vom Hersteller angegebenes Nennvolumen
bzw. bei variablen Pipetten angegebenes Maximalvolumen
(i.d.R. siehe Aufdruck)</t>
        </r>
      </text>
    </comment>
    <comment ref="A4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Für die aktuelle Prüfung eingestelltes Volumen (für fixe Pipetten gleich dem Nennvolumen)</t>
        </r>
      </text>
    </comment>
    <comment ref="A5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aktueller Umgebungs-Luftdruck zum Zeitpunkt der Prüfung</t>
        </r>
      </text>
    </comment>
    <comment ref="A6" authorId="0">
      <text>
        <r>
          <rPr>
            <b/>
            <sz val="8"/>
            <rFont val="Tahoma"/>
            <family val="2"/>
          </rPr>
          <t>lalpers:</t>
        </r>
        <r>
          <rPr>
            <sz val="8"/>
            <rFont val="Tahoma"/>
            <family val="2"/>
          </rPr>
          <t xml:space="preserve">
Tempeartur des für die Prüfung verwendeten, destillierten Wassers.</t>
        </r>
      </text>
    </comment>
    <comment ref="A7" authorId="0">
      <text>
        <r>
          <rPr>
            <b/>
            <sz val="8"/>
            <rFont val="Tahoma"/>
            <family val="2"/>
          </rPr>
          <t xml:space="preserve">lalpers:
</t>
        </r>
        <r>
          <rPr>
            <sz val="8"/>
            <rFont val="Tahoma"/>
            <family val="2"/>
          </rPr>
          <t>Z wird aus den Tabellenwerten der ISO 8655 Teil6
für den Druckbereich 800 bis 1050 mbar entnommen.
Hinweis: Die Einträge aus der Spalte 1013hPa werden in der Berechnung nicht berücksichtigt.
Es werden durchgängig 50hPa-Schritte angewendet.
Al</t>
        </r>
      </text>
    </comment>
    <comment ref="A8" authorId="0">
      <text>
        <r>
          <rPr>
            <b/>
            <sz val="8"/>
            <rFont val="Tahoma"/>
            <family val="2"/>
          </rPr>
          <t>siehe Tabellenblatt: "Grenzwerte"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>siehe Tabellenblatt: "Grenzwerte"</t>
        </r>
      </text>
    </comment>
    <comment ref="A10" authorId="0">
      <text>
        <r>
          <rPr>
            <b/>
            <sz val="8"/>
            <rFont val="Tahoma"/>
            <family val="2"/>
          </rPr>
          <t>siehe Tabellenblatt: "Grenzwerte"</t>
        </r>
      </text>
    </comment>
  </commentList>
</comments>
</file>

<file path=xl/sharedStrings.xml><?xml version="1.0" encoding="utf-8"?>
<sst xmlns="http://schemas.openxmlformats.org/spreadsheetml/2006/main" count="262" uniqueCount="171">
  <si>
    <t>Seriennummer</t>
  </si>
  <si>
    <t>Hersteller</t>
  </si>
  <si>
    <t>Labor- Gerätenummer</t>
  </si>
  <si>
    <t>Mittelwert</t>
  </si>
  <si>
    <t>Unpräzision</t>
  </si>
  <si>
    <t>Unrichtigkeit</t>
  </si>
  <si>
    <t>Einwaage [g]</t>
  </si>
  <si>
    <t>Grenzwerte:</t>
  </si>
  <si>
    <t>Datum</t>
  </si>
  <si>
    <t xml:space="preserve">Messung  10 </t>
  </si>
  <si>
    <t xml:space="preserve">Messung   1 </t>
  </si>
  <si>
    <t xml:space="preserve">Messung   2 </t>
  </si>
  <si>
    <t xml:space="preserve">Messung   3 </t>
  </si>
  <si>
    <t xml:space="preserve">Messung   4 </t>
  </si>
  <si>
    <t xml:space="preserve">Messung   5 </t>
  </si>
  <si>
    <t xml:space="preserve">Messung   6 </t>
  </si>
  <si>
    <t xml:space="preserve">Messung   7 </t>
  </si>
  <si>
    <t xml:space="preserve">Messung   8 </t>
  </si>
  <si>
    <t xml:space="preserve">Messung   9 </t>
  </si>
  <si>
    <t>Pipetten, welche Prüfergebnisse außerhalb der angegebenen Grenzbereiche aufweisen,</t>
  </si>
  <si>
    <t>müssen außer Betreib genommen und instandgesetzt werden!</t>
  </si>
  <si>
    <t>Luftdruck, mbar</t>
  </si>
  <si>
    <t>Prüfvolumen, µl</t>
  </si>
  <si>
    <t>Nennvolumen</t>
  </si>
  <si>
    <t>Kolbenhubpipetten, fix und variabel, Einkanal</t>
  </si>
  <si>
    <t>µl</t>
  </si>
  <si>
    <t>± %</t>
  </si>
  <si>
    <t>± µl</t>
  </si>
  <si>
    <t>Hinweis zur Interpretation:</t>
  </si>
  <si>
    <t>≤ %</t>
  </si>
  <si>
    <t>≤ µl</t>
  </si>
  <si>
    <r>
      <t xml:space="preserve">Fehlergrenze für die systematische Messabweichung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Unrichtigkeit</t>
    </r>
    <r>
      <rPr>
        <sz val="10"/>
        <rFont val="Arial"/>
        <family val="2"/>
      </rPr>
      <t>)</t>
    </r>
  </si>
  <si>
    <r>
      <t xml:space="preserve">Fehlergrenze für die zufällige Messabweichung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Unpräzision</t>
    </r>
    <r>
      <rPr>
        <sz val="10"/>
        <rFont val="Arial"/>
        <family val="2"/>
      </rPr>
      <t>)</t>
    </r>
  </si>
  <si>
    <t>Variable Pipetten:</t>
  </si>
  <si>
    <t>z.B.</t>
  </si>
  <si>
    <t>Nennvolumen = 1000µl</t>
  </si>
  <si>
    <t>eingestellten Prüfvolumen = 100µl</t>
  </si>
  <si>
    <t xml:space="preserve"> =&gt; Unrichtigkeitsgrenze = ± 8µl = 8,0%</t>
  </si>
  <si>
    <t xml:space="preserve"> =&gt; Unrichtigkeitsgrenze = ± 8µl = 0,8%</t>
  </si>
  <si>
    <t xml:space="preserve"> ---&gt; Tabelle, vorbereitet für Auswahl bei Zwischenvolumina</t>
  </si>
  <si>
    <t>Grenzwerte ISO 8655-6</t>
  </si>
  <si>
    <t>für das nächstgrößere Nennvolumen.</t>
  </si>
  <si>
    <t>Die auf das Nennvolumen bezogenen Fehlergrenzen gelten für jedes an der Kolbenhubpipette einstellbare Volumen.</t>
  </si>
  <si>
    <t>Als Nennvolumen gilt bei variablen Pipetten das angegebene Maximalvolumen.</t>
  </si>
  <si>
    <t>Die auf ein eingestelltes Prüfvolumen anzuwendenden relativen Fehlergrenzen sind folglich der für das</t>
  </si>
  <si>
    <t>Nennvolumen angegebenen Fehlergrenze proportional!</t>
  </si>
  <si>
    <t>Die Güteangaben der Pipettenhersteller übertreffen in der Regel die Güteanforderung der Norm.</t>
  </si>
  <si>
    <t>Untersuchungsbericht</t>
  </si>
  <si>
    <t>Korrekturfaktor, Z  **</t>
  </si>
  <si>
    <t>Temperatur, °C     *</t>
  </si>
  <si>
    <t>Gerätehersteller</t>
  </si>
  <si>
    <t>Bewertung</t>
  </si>
  <si>
    <t>Prüfergebnis</t>
  </si>
  <si>
    <t xml:space="preserve"> (zur Prüfung eingestelltes Volumen)</t>
  </si>
  <si>
    <t xml:space="preserve"> (Gültigkeitsbereich: 15 bis 30 °C)</t>
  </si>
  <si>
    <t>Pipetten mit fixem Volumen werden an ihrem Nennvolumen geprüft.</t>
  </si>
  <si>
    <t>°C</t>
  </si>
  <si>
    <t>hPa</t>
  </si>
  <si>
    <t>Temperatur °C</t>
  </si>
  <si>
    <t>Luftdruck hPa</t>
  </si>
  <si>
    <t>Korrekturfaktoren "Z" gemäß DIN EN ISO 8655 Teil6</t>
  </si>
  <si>
    <t>Temp.:</t>
  </si>
  <si>
    <t>Luftdruck:</t>
  </si>
  <si>
    <t>Faktor:</t>
  </si>
  <si>
    <t/>
  </si>
  <si>
    <t xml:space="preserve"> (Gültigkeitsbereich: 800 bis 1050 mbar)</t>
  </si>
  <si>
    <t xml:space="preserve">   </t>
  </si>
  <si>
    <t>Rundungen</t>
  </si>
  <si>
    <t>Test-RECHENFELD</t>
  </si>
  <si>
    <t>Die Temperaturangaben werden vor der Faktorermittlung auf 0,5°C gerundet.</t>
  </si>
  <si>
    <t>Die Luftdruckangaben werden vor der Faktorermittlung auf 50hPa gerundet.</t>
  </si>
  <si>
    <t xml:space="preserve"> - Das Nennvolumen</t>
  </si>
  <si>
    <t xml:space="preserve"> - 50% des Nennvolumens</t>
  </si>
  <si>
    <t xml:space="preserve"> - Arbeitsraum, Arbeitsplatz, alle Geräte und Flüssigkeiten müssen gleichmäßig vortemperiert sein.</t>
  </si>
  <si>
    <t>Wichtig hierbei ist:</t>
  </si>
  <si>
    <t>Es werden folgende Volumina durch je 10x Pipettieren von Wasser auf eine Feinwaage überprüft:</t>
  </si>
  <si>
    <t>sowie bei variablen Pipetten:</t>
  </si>
  <si>
    <t>Grundsätzliche Hinweise zur Prüfung von Kolbenhubpipetten nach DIN EN ISO 8655 Teil 6</t>
  </si>
  <si>
    <t xml:space="preserve"> - Das kleinste einstellbare Volumen, jedoch nicht weniger als 10% des Nennvolumens.</t>
  </si>
  <si>
    <t>weitere Tips nach GLP</t>
  </si>
  <si>
    <t xml:space="preserve">   gemäß DIN EN ISO 8655-6 für die Prüfflüssigkeit bestimmt.</t>
  </si>
  <si>
    <t>(maximales) Nennvolumen, µl</t>
  </si>
  <si>
    <t>Daten zum Prüfen auf Richtigkeit der Berechnungen</t>
  </si>
  <si>
    <t>A</t>
  </si>
  <si>
    <t>B</t>
  </si>
  <si>
    <t>C</t>
  </si>
  <si>
    <t>Hinweise (werden nicht gedruckt)</t>
  </si>
  <si>
    <t xml:space="preserve"> =&gt; µl</t>
  </si>
  <si>
    <t xml:space="preserve">Unrichtigkeit = </t>
  </si>
  <si>
    <t xml:space="preserve">Unpräzision = </t>
  </si>
  <si>
    <t xml:space="preserve">Nennvolumen, µl = </t>
  </si>
  <si>
    <t xml:space="preserve">Prüfvolumen, µl = </t>
  </si>
  <si>
    <t>TESTFELD</t>
  </si>
  <si>
    <t>Faktor gemäß</t>
  </si>
  <si>
    <t>außerhalb     der Toleranz!</t>
  </si>
  <si>
    <t>Grenzwert überschritten</t>
  </si>
  <si>
    <t xml:space="preserve">Prüfwerte A   </t>
  </si>
  <si>
    <t xml:space="preserve">Prüfwerte B   </t>
  </si>
  <si>
    <t xml:space="preserve">Prüfwerte C   </t>
  </si>
  <si>
    <t>korrekt</t>
  </si>
  <si>
    <t>Tabellenwert</t>
  </si>
  <si>
    <t>tabellierte Grenzwerte</t>
  </si>
  <si>
    <t>Korr.Faktor Z</t>
  </si>
  <si>
    <t xml:space="preserve">Unpräzision ≤ </t>
  </si>
  <si>
    <t>festgelegter Labor-Grenzwert für</t>
  </si>
  <si>
    <t xml:space="preserve">Unrichtigkeit ≤ ± </t>
  </si>
  <si>
    <t>Bearbeiter</t>
  </si>
  <si>
    <t>Anmerkungen:</t>
  </si>
  <si>
    <t>Pipettenkontrolle nach ISO 8655-6</t>
  </si>
  <si>
    <t>Name, Bearbeiter</t>
  </si>
  <si>
    <t>Datum der Prüfung</t>
  </si>
  <si>
    <t>Temperatur des Prüfwassers, °C</t>
  </si>
  <si>
    <t>CASIO FX 602 P schrittweise nachgerechnet.</t>
  </si>
  <si>
    <t>mittels prog. Taschenrechner nachgerechnete Prüfergebnisse</t>
  </si>
  <si>
    <t>nachgerechnete</t>
  </si>
  <si>
    <t>Standardabw.</t>
  </si>
  <si>
    <t>Prüfwerte</t>
  </si>
  <si>
    <t>Validierungsergebnisse visuell und mittels Taschenrechner</t>
  </si>
  <si>
    <t>Berichts - ID-Code:</t>
  </si>
  <si>
    <t>Interner Hinweis: Das Pipettenkontroll-Sammelblatt ist noch vorhanden aber ausgeblendet.</t>
  </si>
  <si>
    <t xml:space="preserve"> - Pipetten müssen akklimatisiert sein, d.h. mindestens 2 Stunden im vorgesehenen Messraum liegen.</t>
  </si>
  <si>
    <t xml:space="preserve"> - Aus den gemessenen Werten der Temperatur und des Luftdrucks wird der Dichtekorrekturfaktor</t>
  </si>
  <si>
    <t xml:space="preserve"> - Der Luftdruck hat Einfluss auf das Messergebnis und muss kontrolliert und für die Auswertung mit erfasst werden.</t>
  </si>
  <si>
    <t xml:space="preserve"> - Pipettenspitzen nur 1 - 2 mm in Flüssigkeit tauchen. Bei tieferem Eintauchen können außen an der Pipettenspitze</t>
  </si>
  <si>
    <t xml:space="preserve"> - Pipettenspitzen nicht länger als nötig berühren (Erwärmung vermeiden).</t>
  </si>
  <si>
    <t xml:space="preserve"> - Pipette vor Beginn der Prüfung 2 - 3 mal befüllen und wieder entleeren (Temperatur- und Dampfdruckausgleich).</t>
  </si>
  <si>
    <t xml:space="preserve">   anhaftende Flüssigkeitsanteile das Prüfergebnis signifikant verfälschen.</t>
  </si>
  <si>
    <t xml:space="preserve"> - Pipette nicht ruckartig bewegen.</t>
  </si>
  <si>
    <t xml:space="preserve"> - Pipettierknopf beim Aufnehmen oder Abgeben langsam und kontrolliert bewegen (Wichtig: nicht ruckartig loslassen!).</t>
  </si>
  <si>
    <t xml:space="preserve"> - Pipette nicht zu schräg halten (max. 30° Schräglage ist zulässig).</t>
  </si>
  <si>
    <t xml:space="preserve">        ggf. anpassen</t>
  </si>
  <si>
    <t>benutzte Waage</t>
  </si>
  <si>
    <t>Die mit QMR-509-4 ermittelten Tabellenwerte wurden visuell nachgeprüft</t>
  </si>
  <si>
    <t>Die mit QMR-509-4 ermittelten Prüfergebnisse wurden mittels programmierbarem Taschenrechner</t>
  </si>
  <si>
    <t>Fehlergrenzen gemäß DIN EN ISO 8655-2:2022-11</t>
  </si>
  <si>
    <t>magentafarbene Werte sind extrapoliert und nicht Bestandteil der Norm</t>
  </si>
  <si>
    <t>Nach DIN EN ISO 8655-2 beziehen sich die Fehlergrenzen immer auf das Gesamtsystem Pipette und Spitze.</t>
  </si>
  <si>
    <t>Für Pipetten mit Nennvolumina zwischen den in der Tabelle angegebenen, gelten die absoluten Fehlergrenzen</t>
  </si>
  <si>
    <t>Auf dieses Volumen sind auch die Absolutwerte der Fehlergrenzen nach DIN EN ISO 8655-2 anzuwenden.</t>
  </si>
  <si>
    <t>DIN EN ISO 8655-2</t>
  </si>
  <si>
    <t>Prüfung einer Einkanal-Kolbenhubpipette</t>
  </si>
  <si>
    <t>Auflösung (d), mg</t>
  </si>
  <si>
    <t>zugrunde liegende Norm: DIN EN ISO 8655-6:2022-11</t>
  </si>
  <si>
    <t>Datum, Unterschrift:</t>
  </si>
  <si>
    <t xml:space="preserve"> (gemäß DIN EN ISO 8655-2:2022-11)</t>
  </si>
  <si>
    <t>Variable Pipetten werden geprüft an einem Zehntel, der Hälfte und dem vollen ausgewiesenen Nennvolumen.</t>
  </si>
  <si>
    <t xml:space="preserve"> - Die Luftfeuchtigkeit im Innenraum der angewendeten Waage muss zwischen 45% und 80% liegen.</t>
  </si>
  <si>
    <t xml:space="preserve"> - Die Raumtemperatur soll sich um nicht mehr als 0,5°C pro Stunde verändern.</t>
  </si>
  <si>
    <t xml:space="preserve"> - Die Temperatur im Prüflabor ebenso wie die Wassertemperatur muss kontrolliert zwischen 17°C und 23°C liegen.</t>
  </si>
  <si>
    <t xml:space="preserve"> - Die Temperatur des zur Prüfung verwendeten Wassers muss auf ±0,5°C genau der Raumtemperatur  entsprechen.</t>
  </si>
  <si>
    <t xml:space="preserve">  * Temperatur des zur Prüfung eingesetzten, Reinstwassers</t>
  </si>
  <si>
    <t xml:space="preserve"> - Bei Prüfung von Volumina &lt;100 µl Vorkehrungen zur Vermeidung von Verdunstung treffen.</t>
  </si>
  <si>
    <t xml:space="preserve">   (z.B. als Wägegefäß einen Messkolben benutzen und ihn vor und nach dem Pipettieren verschlossen halten)</t>
  </si>
  <si>
    <t xml:space="preserve"> ** Korrekturfaktor (Temperatur; Luftdruck) aus Daten nach ISO 8655-6:2022-11, Tab. A.1</t>
  </si>
  <si>
    <t>Systematische</t>
  </si>
  <si>
    <t>Messabweichung</t>
  </si>
  <si>
    <t>Zufällige</t>
  </si>
  <si>
    <t>Syst. Abweichung =</t>
  </si>
  <si>
    <t xml:space="preserve">Zuf. Abweichung  = </t>
  </si>
  <si>
    <t>A1</t>
  </si>
  <si>
    <t>A2</t>
  </si>
  <si>
    <t>A3</t>
  </si>
  <si>
    <t>09.04.2024, Lars Alpers</t>
  </si>
  <si>
    <r>
      <rPr>
        <b/>
        <u val="single"/>
        <sz val="10"/>
        <color indexed="12"/>
        <rFont val="Arial"/>
        <family val="2"/>
      </rPr>
      <t>Bitte beachten:</t>
    </r>
    <r>
      <rPr>
        <b/>
        <sz val="10"/>
        <color indexed="12"/>
        <rFont val="Arial"/>
        <family val="2"/>
      </rPr>
      <t xml:space="preserve"> Für die vorliegende Auswertung werden je zu prüfendem Volumen mindestens 3 Messungen erwartet.</t>
    </r>
  </si>
  <si>
    <r>
      <t xml:space="preserve">Messabweichung
</t>
    </r>
    <r>
      <rPr>
        <i/>
        <sz val="10"/>
        <rFont val="Arial"/>
        <family val="2"/>
      </rPr>
      <t>(Unrichtigkeit)</t>
    </r>
  </si>
  <si>
    <r>
      <t xml:space="preserve">Messabweichung
</t>
    </r>
    <r>
      <rPr>
        <i/>
        <sz val="10"/>
        <rFont val="Arial"/>
        <family val="2"/>
      </rPr>
      <t>(Unpräzision)</t>
    </r>
  </si>
  <si>
    <t>Version vom 11.04.2024</t>
  </si>
  <si>
    <t>LA Toolsammlung</t>
  </si>
  <si>
    <t>lars-alpers@gmx.de</t>
  </si>
  <si>
    <t>Pipettenprüfung</t>
  </si>
  <si>
    <t>(Ein Tool zur Auswertung von Ergebnissen aus der Prüfung von Kolbenhubpipetten nach den Erfordernissen der ISO 8655-6)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</si>
</sst>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.0000&quot; g/ml&quot;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0.0000&quot; g&quot;"/>
    <numFmt numFmtId="171" formatCode="&quot;= &quot;0.0&quot; µl&quot;"/>
    <numFmt numFmtId="172" formatCode="0.00&quot; %&quot;"/>
    <numFmt numFmtId="173" formatCode="&quot;± &quot;0.0&quot; %&quot;"/>
    <numFmt numFmtId="174" formatCode="&quot;≤ &quot;0.0&quot; %&quot;"/>
    <numFmt numFmtId="178" formatCode="General&quot; %&quot;"/>
    <numFmt numFmtId="179" formatCode="&quot;≤ &quot;General&quot; %&quot;"/>
    <numFmt numFmtId="180" formatCode="&quot;≤ ± &quot;General&quot; %&quot;"/>
    <numFmt numFmtId="181" formatCode="0.00000&quot; g&quot;"/>
    <numFmt numFmtId="182" formatCode="&quot;≤ &quot;0&quot; %&quot;"/>
    <numFmt numFmtId="183" formatCode="&quot;± &quot;0&quot; %&quot;"/>
  </numFmts>
  <fonts count="5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6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u val="single"/>
      <sz val="11"/>
      <color indexed="16"/>
      <name val="Arial"/>
      <family val="2"/>
    </font>
    <font>
      <sz val="8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6"/>
      <name val="Arial"/>
      <family val="2"/>
    </font>
    <font>
      <b/>
      <u val="single"/>
      <sz val="12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color indexed="48"/>
      <name val="Arial"/>
      <family val="2"/>
    </font>
    <font>
      <sz val="10"/>
      <color indexed="23"/>
      <name val="Arial"/>
      <family val="2"/>
    </font>
    <font>
      <u val="single"/>
      <sz val="8"/>
      <name val="Tahoma"/>
      <family val="2"/>
    </font>
    <font>
      <sz val="9"/>
      <name val="Arial"/>
      <family val="2"/>
    </font>
    <font>
      <sz val="10"/>
      <color indexed="14"/>
      <name val="Arial"/>
      <family val="2"/>
    </font>
    <font>
      <sz val="18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i/>
      <sz val="10"/>
      <color indexed="55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/>
      <bottom/>
    </border>
    <border>
      <left style="medium"/>
      <right style="medium"/>
      <top/>
      <bottom style="thin">
        <color indexed="22"/>
      </bottom>
    </border>
    <border>
      <left style="medium"/>
      <right style="thin"/>
      <top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 style="medium"/>
      <top/>
      <bottom style="thin"/>
    </border>
    <border>
      <left style="medium"/>
      <right style="medium"/>
      <top style="thin">
        <color indexed="22"/>
      </top>
      <bottom/>
    </border>
    <border>
      <left style="medium"/>
      <right style="thin"/>
      <top style="thin">
        <color indexed="22"/>
      </top>
      <bottom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>
        <color indexed="22"/>
      </bottom>
    </border>
    <border>
      <left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/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/>
    </border>
    <border>
      <left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>
      <alignment/>
      <protection locked="0"/>
    </xf>
  </cellStyleXfs>
  <cellXfs count="445">
    <xf numFmtId="0" fontId="0" fillId="0" borderId="0" xfId="0"/>
    <xf numFmtId="0" fontId="0" fillId="2" borderId="0" xfId="0" applyFill="1"/>
    <xf numFmtId="49" fontId="9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7" fontId="0" fillId="0" borderId="1" xfId="0" applyNumberFormat="1" applyFill="1" applyBorder="1" applyProtection="1">
      <protection/>
    </xf>
    <xf numFmtId="0" fontId="0" fillId="2" borderId="0" xfId="0" applyFill="1" applyAlignment="1">
      <alignment horizontal="right"/>
    </xf>
    <xf numFmtId="0" fontId="2" fillId="2" borderId="2" xfId="0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169" fontId="2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2" fontId="0" fillId="2" borderId="8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169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169" fontId="0" fillId="2" borderId="10" xfId="0" applyNumberFormat="1" applyFont="1" applyFill="1" applyBorder="1" applyAlignment="1">
      <alignment horizontal="right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 applyAlignment="1">
      <alignment vertical="center"/>
    </xf>
    <xf numFmtId="0" fontId="0" fillId="2" borderId="11" xfId="0" applyFont="1" applyFill="1" applyBorder="1" applyAlignment="1">
      <alignment horizontal="right"/>
    </xf>
    <xf numFmtId="169" fontId="2" fillId="2" borderId="12" xfId="0" applyNumberFormat="1" applyFont="1" applyFill="1" applyBorder="1" applyAlignment="1">
      <alignment horizontal="right"/>
    </xf>
    <xf numFmtId="2" fontId="0" fillId="2" borderId="13" xfId="0" applyNumberFormat="1" applyFont="1" applyFill="1" applyBorder="1" applyAlignment="1">
      <alignment horizontal="right"/>
    </xf>
    <xf numFmtId="169" fontId="2" fillId="2" borderId="14" xfId="0" applyNumberFormat="1" applyFont="1" applyFill="1" applyBorder="1" applyAlignment="1">
      <alignment horizontal="right"/>
    </xf>
    <xf numFmtId="169" fontId="2" fillId="2" borderId="11" xfId="0" applyNumberFormat="1" applyFont="1" applyFill="1" applyBorder="1" applyAlignment="1">
      <alignment horizontal="right"/>
    </xf>
    <xf numFmtId="169" fontId="2" fillId="2" borderId="15" xfId="0" applyNumberFormat="1" applyFont="1" applyFill="1" applyBorder="1" applyAlignment="1">
      <alignment horizontal="right"/>
    </xf>
    <xf numFmtId="0" fontId="0" fillId="2" borderId="16" xfId="0" applyFill="1" applyBorder="1"/>
    <xf numFmtId="0" fontId="0" fillId="0" borderId="0" xfId="0" applyAlignment="1">
      <alignment horizontal="centerContinuous"/>
    </xf>
    <xf numFmtId="167" fontId="0" fillId="0" borderId="0" xfId="0" applyNumberFormat="1"/>
    <xf numFmtId="0" fontId="2" fillId="0" borderId="0" xfId="0" applyFont="1"/>
    <xf numFmtId="0" fontId="0" fillId="0" borderId="8" xfId="0" applyBorder="1" applyAlignment="1">
      <alignment horizontal="centerContinuous"/>
    </xf>
    <xf numFmtId="167" fontId="0" fillId="0" borderId="8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9" fontId="0" fillId="0" borderId="19" xfId="0" applyNumberFormat="1" applyBorder="1"/>
    <xf numFmtId="0" fontId="0" fillId="0" borderId="21" xfId="0" applyBorder="1"/>
    <xf numFmtId="167" fontId="0" fillId="0" borderId="3" xfId="0" applyNumberFormat="1" applyBorder="1"/>
    <xf numFmtId="167" fontId="0" fillId="0" borderId="10" xfId="0" applyNumberFormat="1" applyBorder="1"/>
    <xf numFmtId="169" fontId="0" fillId="0" borderId="22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0" fontId="0" fillId="0" borderId="0" xfId="0" applyBorder="1"/>
    <xf numFmtId="0" fontId="0" fillId="0" borderId="0" xfId="0" applyFont="1"/>
    <xf numFmtId="0" fontId="2" fillId="3" borderId="0" xfId="0" applyFont="1" applyFill="1"/>
    <xf numFmtId="0" fontId="0" fillId="3" borderId="0" xfId="0" applyFill="1"/>
    <xf numFmtId="0" fontId="2" fillId="3" borderId="4" xfId="0" applyFont="1" applyFill="1" applyBorder="1"/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4" xfId="0" applyFill="1" applyBorder="1" applyProtection="1">
      <protection locked="0"/>
    </xf>
    <xf numFmtId="0" fontId="2" fillId="4" borderId="0" xfId="0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/>
    <xf numFmtId="0" fontId="0" fillId="4" borderId="0" xfId="0" applyFill="1" applyAlignment="1">
      <alignment vertical="top"/>
    </xf>
    <xf numFmtId="165" fontId="0" fillId="0" borderId="0" xfId="0" applyNumberFormat="1"/>
    <xf numFmtId="0" fontId="0" fillId="4" borderId="25" xfId="0" applyFill="1" applyBorder="1" applyProtection="1">
      <protection/>
    </xf>
    <xf numFmtId="0" fontId="0" fillId="4" borderId="0" xfId="0" applyFill="1" applyBorder="1" applyProtection="1">
      <protection/>
    </xf>
    <xf numFmtId="169" fontId="0" fillId="4" borderId="0" xfId="0" applyNumberFormat="1" applyFill="1" applyBorder="1" applyProtection="1">
      <protection/>
    </xf>
    <xf numFmtId="0" fontId="0" fillId="2" borderId="12" xfId="0" applyFill="1" applyBorder="1"/>
    <xf numFmtId="0" fontId="0" fillId="2" borderId="14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3" xfId="0" applyFill="1" applyBorder="1"/>
    <xf numFmtId="0" fontId="0" fillId="2" borderId="10" xfId="0" applyFill="1" applyBorder="1"/>
    <xf numFmtId="173" fontId="0" fillId="2" borderId="0" xfId="0" applyNumberFormat="1" applyFill="1" applyBorder="1" applyAlignment="1">
      <alignment horizontal="left"/>
    </xf>
    <xf numFmtId="174" fontId="0" fillId="2" borderId="0" xfId="0" applyNumberForma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49" fontId="0" fillId="4" borderId="0" xfId="0" applyNumberFormat="1" applyFill="1" applyProtection="1">
      <protection/>
    </xf>
    <xf numFmtId="49" fontId="0" fillId="4" borderId="0" xfId="0" applyNumberFormat="1" applyFill="1" applyBorder="1" applyProtection="1">
      <protection/>
    </xf>
    <xf numFmtId="0" fontId="0" fillId="4" borderId="0" xfId="0" applyFill="1" applyProtection="1">
      <protection/>
    </xf>
    <xf numFmtId="49" fontId="2" fillId="4" borderId="0" xfId="0" applyNumberFormat="1" applyFont="1" applyFill="1" applyAlignment="1" applyProtection="1">
      <alignment horizontal="center"/>
      <protection/>
    </xf>
    <xf numFmtId="49" fontId="2" fillId="4" borderId="0" xfId="0" applyNumberFormat="1" applyFont="1" applyFill="1" applyBorder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28" fillId="4" borderId="0" xfId="0" applyFont="1" applyFill="1" applyBorder="1" applyAlignment="1" applyProtection="1">
      <alignment vertical="center"/>
      <protection/>
    </xf>
    <xf numFmtId="0" fontId="0" fillId="0" borderId="11" xfId="0" applyFill="1" applyBorder="1" applyProtection="1">
      <protection/>
    </xf>
    <xf numFmtId="0" fontId="0" fillId="0" borderId="27" xfId="0" applyFill="1" applyBorder="1" applyProtection="1">
      <protection/>
    </xf>
    <xf numFmtId="0" fontId="0" fillId="0" borderId="28" xfId="0" applyFill="1" applyBorder="1" applyProtection="1">
      <protection/>
    </xf>
    <xf numFmtId="0" fontId="0" fillId="4" borderId="29" xfId="0" applyFill="1" applyBorder="1" applyProtection="1">
      <protection/>
    </xf>
    <xf numFmtId="0" fontId="0" fillId="0" borderId="30" xfId="0" applyFill="1" applyBorder="1" applyProtection="1">
      <protection/>
    </xf>
    <xf numFmtId="169" fontId="0" fillId="4" borderId="31" xfId="0" applyNumberFormat="1" applyFill="1" applyBorder="1" applyProtection="1">
      <protection/>
    </xf>
    <xf numFmtId="169" fontId="0" fillId="4" borderId="32" xfId="0" applyNumberFormat="1" applyFill="1" applyBorder="1" applyProtection="1">
      <protection/>
    </xf>
    <xf numFmtId="0" fontId="0" fillId="4" borderId="15" xfId="0" applyFill="1" applyBorder="1" applyProtection="1">
      <protection/>
    </xf>
    <xf numFmtId="0" fontId="0" fillId="4" borderId="33" xfId="0" applyFill="1" applyBorder="1" applyAlignment="1" applyProtection="1">
      <alignment vertical="center"/>
      <protection/>
    </xf>
    <xf numFmtId="167" fontId="0" fillId="4" borderId="34" xfId="0" applyNumberFormat="1" applyFill="1" applyBorder="1" applyAlignment="1" applyProtection="1">
      <alignment vertical="center" wrapText="1"/>
      <protection/>
    </xf>
    <xf numFmtId="167" fontId="0" fillId="4" borderId="35" xfId="0" applyNumberFormat="1" applyFill="1" applyBorder="1" applyAlignment="1" applyProtection="1">
      <alignment vertical="center" wrapText="1"/>
      <protection/>
    </xf>
    <xf numFmtId="167" fontId="0" fillId="4" borderId="0" xfId="0" applyNumberFormat="1" applyFill="1" applyBorder="1" applyAlignment="1" applyProtection="1">
      <alignment vertical="center" wrapText="1"/>
      <protection/>
    </xf>
    <xf numFmtId="0" fontId="3" fillId="4" borderId="11" xfId="0" applyFont="1" applyFill="1" applyBorder="1" applyProtection="1">
      <protection/>
    </xf>
    <xf numFmtId="166" fontId="0" fillId="4" borderId="1" xfId="0" applyNumberFormat="1" applyFill="1" applyBorder="1" applyProtection="1">
      <protection/>
    </xf>
    <xf numFmtId="166" fontId="0" fillId="4" borderId="36" xfId="0" applyNumberFormat="1" applyFill="1" applyBorder="1" applyProtection="1">
      <protection/>
    </xf>
    <xf numFmtId="166" fontId="0" fillId="4" borderId="0" xfId="0" applyNumberFormat="1" applyFill="1" applyBorder="1" applyProtection="1">
      <protection/>
    </xf>
    <xf numFmtId="0" fontId="4" fillId="4" borderId="11" xfId="0" applyFont="1" applyFill="1" applyBorder="1" applyProtection="1">
      <protection/>
    </xf>
    <xf numFmtId="173" fontId="4" fillId="4" borderId="37" xfId="0" applyNumberFormat="1" applyFont="1" applyFill="1" applyBorder="1" applyProtection="1">
      <protection/>
    </xf>
    <xf numFmtId="174" fontId="4" fillId="4" borderId="38" xfId="0" applyNumberFormat="1" applyFont="1" applyFill="1" applyBorder="1" applyProtection="1">
      <protection/>
    </xf>
    <xf numFmtId="0" fontId="20" fillId="4" borderId="33" xfId="0" applyFont="1" applyFill="1" applyBorder="1" applyProtection="1">
      <protection/>
    </xf>
    <xf numFmtId="166" fontId="0" fillId="4" borderId="39" xfId="0" applyNumberFormat="1" applyFill="1" applyBorder="1" applyProtection="1">
      <protection/>
    </xf>
    <xf numFmtId="166" fontId="0" fillId="4" borderId="40" xfId="0" applyNumberFormat="1" applyFill="1" applyBorder="1" applyProtection="1">
      <protection/>
    </xf>
    <xf numFmtId="0" fontId="24" fillId="4" borderId="0" xfId="0" applyFont="1" applyFill="1" applyProtection="1">
      <protection/>
    </xf>
    <xf numFmtId="164" fontId="4" fillId="4" borderId="11" xfId="0" applyNumberFormat="1" applyFont="1" applyFill="1" applyBorder="1" applyAlignment="1" applyProtection="1">
      <alignment horizontal="left"/>
      <protection/>
    </xf>
    <xf numFmtId="0" fontId="2" fillId="4" borderId="41" xfId="0" applyFont="1" applyFill="1" applyBorder="1" applyProtection="1">
      <protection/>
    </xf>
    <xf numFmtId="0" fontId="0" fillId="4" borderId="11" xfId="0" applyFill="1" applyBorder="1" applyAlignment="1" applyProtection="1">
      <alignment horizontal="left"/>
      <protection/>
    </xf>
    <xf numFmtId="167" fontId="0" fillId="0" borderId="36" xfId="0" applyNumberFormat="1" applyFill="1" applyBorder="1" applyProtection="1">
      <protection/>
    </xf>
    <xf numFmtId="167" fontId="0" fillId="4" borderId="0" xfId="0" applyNumberFormat="1" applyFill="1" applyBorder="1" applyProtection="1">
      <protection/>
    </xf>
    <xf numFmtId="0" fontId="0" fillId="4" borderId="15" xfId="0" applyFill="1" applyBorder="1" applyAlignment="1" applyProtection="1">
      <alignment horizontal="left"/>
      <protection/>
    </xf>
    <xf numFmtId="167" fontId="0" fillId="0" borderId="37" xfId="0" applyNumberFormat="1" applyFill="1" applyBorder="1" applyProtection="1">
      <protection/>
    </xf>
    <xf numFmtId="167" fontId="0" fillId="0" borderId="42" xfId="0" applyNumberFormat="1" applyFill="1" applyBorder="1" applyProtection="1">
      <protection/>
    </xf>
    <xf numFmtId="0" fontId="2" fillId="4" borderId="11" xfId="0" applyFont="1" applyFill="1" applyBorder="1" applyProtection="1">
      <protection/>
    </xf>
    <xf numFmtId="170" fontId="2" fillId="4" borderId="0" xfId="0" applyNumberFormat="1" applyFont="1" applyFill="1" applyBorder="1" applyProtection="1">
      <protection/>
    </xf>
    <xf numFmtId="0" fontId="0" fillId="4" borderId="11" xfId="0" applyFont="1" applyFill="1" applyBorder="1" applyProtection="1">
      <protection/>
    </xf>
    <xf numFmtId="171" fontId="2" fillId="4" borderId="1" xfId="0" applyNumberFormat="1" applyFont="1" applyFill="1" applyBorder="1" applyProtection="1">
      <protection/>
    </xf>
    <xf numFmtId="171" fontId="2" fillId="4" borderId="36" xfId="0" applyNumberFormat="1" applyFont="1" applyFill="1" applyBorder="1" applyProtection="1">
      <protection/>
    </xf>
    <xf numFmtId="171" fontId="2" fillId="4" borderId="0" xfId="0" applyNumberFormat="1" applyFont="1" applyFill="1" applyBorder="1" applyProtection="1">
      <protection/>
    </xf>
    <xf numFmtId="0" fontId="0" fillId="4" borderId="33" xfId="0" applyFill="1" applyBorder="1" applyProtection="1">
      <protection/>
    </xf>
    <xf numFmtId="171" fontId="2" fillId="4" borderId="39" xfId="0" applyNumberFormat="1" applyFont="1" applyFill="1" applyBorder="1" applyProtection="1">
      <protection/>
    </xf>
    <xf numFmtId="171" fontId="2" fillId="4" borderId="40" xfId="0" applyNumberFormat="1" applyFont="1" applyFill="1" applyBorder="1" applyProtection="1">
      <protection/>
    </xf>
    <xf numFmtId="172" fontId="5" fillId="4" borderId="1" xfId="0" applyNumberFormat="1" applyFont="1" applyFill="1" applyBorder="1" applyProtection="1">
      <protection/>
    </xf>
    <xf numFmtId="172" fontId="5" fillId="4" borderId="43" xfId="0" applyNumberFormat="1" applyFont="1" applyFill="1" applyBorder="1" applyProtection="1">
      <protection/>
    </xf>
    <xf numFmtId="172" fontId="5" fillId="4" borderId="0" xfId="0" applyNumberFormat="1" applyFont="1" applyFill="1" applyBorder="1" applyProtection="1">
      <protection/>
    </xf>
    <xf numFmtId="0" fontId="12" fillId="4" borderId="39" xfId="0" applyFont="1" applyFill="1" applyBorder="1" applyAlignment="1" applyProtection="1">
      <alignment horizontal="center" wrapText="1"/>
      <protection/>
    </xf>
    <xf numFmtId="0" fontId="12" fillId="4" borderId="40" xfId="0" applyFont="1" applyFill="1" applyBorder="1" applyAlignment="1" applyProtection="1">
      <alignment horizontal="center" wrapText="1"/>
      <protection/>
    </xf>
    <xf numFmtId="0" fontId="12" fillId="4" borderId="0" xfId="0" applyFont="1" applyFill="1" applyBorder="1" applyAlignment="1" applyProtection="1">
      <alignment horizontal="center" wrapText="1"/>
      <protection/>
    </xf>
    <xf numFmtId="172" fontId="5" fillId="4" borderId="36" xfId="0" applyNumberFormat="1" applyFont="1" applyFill="1" applyBorder="1" applyProtection="1">
      <protection/>
    </xf>
    <xf numFmtId="0" fontId="12" fillId="4" borderId="37" xfId="0" applyFont="1" applyFill="1" applyBorder="1" applyAlignment="1" applyProtection="1">
      <alignment horizontal="center" wrapText="1"/>
      <protection/>
    </xf>
    <xf numFmtId="0" fontId="12" fillId="4" borderId="42" xfId="0" applyFont="1" applyFill="1" applyBorder="1" applyAlignment="1" applyProtection="1">
      <alignment horizontal="center" wrapText="1"/>
      <protection/>
    </xf>
    <xf numFmtId="0" fontId="1" fillId="4" borderId="0" xfId="0" applyFont="1" applyFill="1" applyBorder="1" applyProtection="1">
      <protection/>
    </xf>
    <xf numFmtId="0" fontId="0" fillId="0" borderId="4" xfId="0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right"/>
      <protection/>
    </xf>
    <xf numFmtId="49" fontId="0" fillId="4" borderId="0" xfId="0" applyNumberFormat="1" applyFill="1" applyAlignment="1" applyProtection="1">
      <alignment horizontal="right"/>
      <protection/>
    </xf>
    <xf numFmtId="0" fontId="0" fillId="4" borderId="0" xfId="0" applyFill="1" applyAlignment="1" applyProtection="1">
      <alignment horizontal="centerContinuous"/>
      <protection/>
    </xf>
    <xf numFmtId="0" fontId="0" fillId="4" borderId="4" xfId="0" applyFill="1" applyBorder="1" applyAlignment="1" applyProtection="1">
      <alignment horizontal="center"/>
      <protection/>
    </xf>
    <xf numFmtId="49" fontId="0" fillId="4" borderId="4" xfId="0" applyNumberForma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Continuous"/>
      <protection/>
    </xf>
    <xf numFmtId="168" fontId="0" fillId="4" borderId="4" xfId="0" applyNumberFormat="1" applyFill="1" applyBorder="1" applyProtection="1">
      <protection/>
    </xf>
    <xf numFmtId="49" fontId="17" fillId="4" borderId="0" xfId="0" applyNumberFormat="1" applyFont="1" applyFill="1" applyProtection="1">
      <protection/>
    </xf>
    <xf numFmtId="49" fontId="18" fillId="4" borderId="0" xfId="0" applyNumberFormat="1" applyFont="1" applyFill="1" applyProtection="1">
      <protection/>
    </xf>
    <xf numFmtId="0" fontId="2" fillId="4" borderId="43" xfId="0" applyFont="1" applyFill="1" applyBorder="1" applyProtection="1">
      <protection/>
    </xf>
    <xf numFmtId="0" fontId="33" fillId="2" borderId="0" xfId="0" applyFont="1" applyFill="1"/>
    <xf numFmtId="169" fontId="33" fillId="2" borderId="14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0" fontId="0" fillId="0" borderId="0" xfId="0" applyFill="1" applyProtection="1"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0" fillId="0" borderId="20" xfId="0" applyFill="1" applyBorder="1" applyProtection="1">
      <protection hidden="1"/>
    </xf>
    <xf numFmtId="0" fontId="0" fillId="0" borderId="44" xfId="0" applyFont="1" applyFill="1" applyBorder="1" applyProtection="1">
      <protection hidden="1"/>
    </xf>
    <xf numFmtId="0" fontId="0" fillId="0" borderId="39" xfId="0" applyFill="1" applyBorder="1" applyProtection="1">
      <protection hidden="1"/>
    </xf>
    <xf numFmtId="0" fontId="35" fillId="0" borderId="1" xfId="0" applyFont="1" applyFill="1" applyBorder="1" applyProtection="1">
      <protection hidden="1"/>
    </xf>
    <xf numFmtId="0" fontId="36" fillId="0" borderId="45" xfId="0" applyFont="1" applyFill="1" applyBorder="1" applyAlignment="1" applyProtection="1">
      <alignment horizontal="left" wrapText="1"/>
      <protection hidden="1"/>
    </xf>
    <xf numFmtId="0" fontId="35" fillId="0" borderId="39" xfId="0" applyFont="1" applyFill="1" applyBorder="1" applyAlignment="1" applyProtection="1">
      <alignment horizontal="left"/>
      <protection hidden="1"/>
    </xf>
    <xf numFmtId="0" fontId="27" fillId="0" borderId="1" xfId="0" applyFont="1" applyFill="1" applyBorder="1" applyAlignment="1" applyProtection="1">
      <alignment horizontal="left"/>
      <protection hidden="1"/>
    </xf>
    <xf numFmtId="0" fontId="27" fillId="0" borderId="39" xfId="0" applyFont="1" applyFill="1" applyBorder="1" applyProtection="1">
      <protection hidden="1"/>
    </xf>
    <xf numFmtId="0" fontId="28" fillId="0" borderId="37" xfId="0" applyFont="1" applyFill="1" applyBorder="1" applyAlignment="1" applyProtection="1">
      <alignment wrapText="1"/>
      <protection hidden="1"/>
    </xf>
    <xf numFmtId="0" fontId="27" fillId="0" borderId="1" xfId="0" applyFont="1" applyFill="1" applyBorder="1" applyProtection="1">
      <protection hidden="1"/>
    </xf>
    <xf numFmtId="164" fontId="35" fillId="0" borderId="46" xfId="0" applyNumberFormat="1" applyFont="1" applyFill="1" applyBorder="1" applyAlignment="1" applyProtection="1">
      <alignment horizontal="left"/>
      <protection hidden="1"/>
    </xf>
    <xf numFmtId="0" fontId="27" fillId="0" borderId="47" xfId="0" applyFont="1" applyFill="1" applyBorder="1" applyAlignment="1" applyProtection="1">
      <alignment horizontal="left"/>
      <protection hidden="1"/>
    </xf>
    <xf numFmtId="0" fontId="27" fillId="0" borderId="48" xfId="0" applyFont="1" applyFill="1" applyBorder="1" applyAlignment="1" applyProtection="1">
      <alignment horizontal="left"/>
      <protection hidden="1"/>
    </xf>
    <xf numFmtId="0" fontId="27" fillId="0" borderId="39" xfId="0" applyFont="1" applyFill="1" applyBorder="1" applyAlignment="1" applyProtection="1">
      <alignment wrapText="1"/>
      <protection hidden="1"/>
    </xf>
    <xf numFmtId="0" fontId="34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14" fontId="0" fillId="0" borderId="50" xfId="0" applyNumberFormat="1" applyFill="1" applyBorder="1" applyProtection="1">
      <protection hidden="1"/>
    </xf>
    <xf numFmtId="14" fontId="0" fillId="0" borderId="27" xfId="0" applyNumberForma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0" fillId="0" borderId="51" xfId="0" applyFill="1" applyBorder="1" applyAlignment="1" applyProtection="1">
      <alignment horizontal="right"/>
      <protection hidden="1"/>
    </xf>
    <xf numFmtId="0" fontId="0" fillId="0" borderId="52" xfId="0" applyFill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2" fillId="0" borderId="53" xfId="0" applyFont="1" applyFill="1" applyBorder="1" applyProtection="1">
      <protection hidden="1"/>
    </xf>
    <xf numFmtId="0" fontId="2" fillId="0" borderId="54" xfId="0" applyFont="1" applyFill="1" applyBorder="1" applyProtection="1">
      <protection hidden="1"/>
    </xf>
    <xf numFmtId="0" fontId="0" fillId="0" borderId="50" xfId="0" applyFill="1" applyBorder="1" applyProtection="1">
      <protection hidden="1"/>
    </xf>
    <xf numFmtId="0" fontId="0" fillId="0" borderId="55" xfId="0" applyFill="1" applyBorder="1" applyProtection="1">
      <protection hidden="1"/>
    </xf>
    <xf numFmtId="169" fontId="0" fillId="0" borderId="20" xfId="0" applyNumberFormat="1" applyFill="1" applyBorder="1" applyProtection="1">
      <protection hidden="1"/>
    </xf>
    <xf numFmtId="167" fontId="0" fillId="0" borderId="1" xfId="0" applyNumberFormat="1" applyFill="1" applyBorder="1" applyAlignment="1" applyProtection="1">
      <alignment horizontal="right"/>
      <protection hidden="1"/>
    </xf>
    <xf numFmtId="167" fontId="0" fillId="0" borderId="39" xfId="0" applyNumberFormat="1" applyFill="1" applyBorder="1" applyAlignment="1" applyProtection="1">
      <alignment horizontal="right"/>
      <protection hidden="1"/>
    </xf>
    <xf numFmtId="0" fontId="37" fillId="4" borderId="0" xfId="0" applyFont="1" applyFill="1" applyBorder="1" applyProtection="1">
      <protection/>
    </xf>
    <xf numFmtId="0" fontId="0" fillId="4" borderId="4" xfId="0" applyNumberFormat="1" applyFill="1" applyBorder="1" applyProtection="1"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4" xfId="0" applyFill="1" applyBorder="1" applyProtection="1">
      <protection/>
    </xf>
    <xf numFmtId="49" fontId="0" fillId="4" borderId="56" xfId="0" applyNumberForma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Continuous"/>
      <protection/>
    </xf>
    <xf numFmtId="0" fontId="0" fillId="4" borderId="12" xfId="0" applyFill="1" applyBorder="1" applyAlignment="1" applyProtection="1">
      <alignment horizontal="centerContinuous"/>
      <protection/>
    </xf>
    <xf numFmtId="0" fontId="0" fillId="4" borderId="13" xfId="0" applyFill="1" applyBorder="1" applyAlignment="1" applyProtection="1">
      <alignment horizontal="centerContinuous"/>
      <protection/>
    </xf>
    <xf numFmtId="166" fontId="0" fillId="4" borderId="4" xfId="0" applyNumberFormat="1" applyFill="1" applyBorder="1" applyAlignment="1" applyProtection="1">
      <alignment horizontal="center"/>
      <protection/>
    </xf>
    <xf numFmtId="0" fontId="38" fillId="4" borderId="0" xfId="0" applyFont="1" applyFill="1" applyBorder="1" applyProtection="1">
      <protection/>
    </xf>
    <xf numFmtId="49" fontId="39" fillId="4" borderId="0" xfId="0" applyNumberFormat="1" applyFont="1" applyFill="1" applyProtection="1">
      <protection/>
    </xf>
    <xf numFmtId="0" fontId="40" fillId="4" borderId="0" xfId="0" applyFont="1" applyFill="1"/>
    <xf numFmtId="0" fontId="5" fillId="4" borderId="0" xfId="0" applyNumberFormat="1" applyFont="1" applyFill="1" applyBorder="1" applyProtection="1">
      <protection/>
    </xf>
    <xf numFmtId="0" fontId="14" fillId="4" borderId="0" xfId="0" applyFont="1" applyFill="1" applyAlignment="1" applyProtection="1">
      <alignment horizontal="right"/>
      <protection hidden="1"/>
    </xf>
    <xf numFmtId="0" fontId="2" fillId="0" borderId="22" xfId="0" applyFont="1" applyFill="1" applyBorder="1" applyProtection="1">
      <protection hidden="1"/>
    </xf>
    <xf numFmtId="0" fontId="2" fillId="0" borderId="57" xfId="0" applyFont="1" applyFill="1" applyBorder="1" applyProtection="1">
      <protection hidden="1"/>
    </xf>
    <xf numFmtId="0" fontId="27" fillId="0" borderId="57" xfId="0" applyFont="1" applyFill="1" applyBorder="1" applyAlignment="1" applyProtection="1">
      <alignment wrapText="1"/>
      <protection hidden="1"/>
    </xf>
    <xf numFmtId="0" fontId="41" fillId="2" borderId="0" xfId="0" applyFont="1" applyFill="1"/>
    <xf numFmtId="0" fontId="0" fillId="2" borderId="0" xfId="0" applyFont="1" applyFill="1"/>
    <xf numFmtId="0" fontId="0" fillId="5" borderId="11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11" xfId="0" applyFont="1" applyFill="1" applyBorder="1" applyProtection="1"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/>
      <protection hidden="1"/>
    </xf>
    <xf numFmtId="0" fontId="29" fillId="5" borderId="11" xfId="0" applyFont="1" applyFill="1" applyBorder="1" applyProtection="1">
      <protection hidden="1"/>
    </xf>
    <xf numFmtId="0" fontId="10" fillId="5" borderId="11" xfId="0" applyFont="1" applyFill="1" applyBorder="1" applyProtection="1">
      <protection hidden="1"/>
    </xf>
    <xf numFmtId="0" fontId="0" fillId="5" borderId="0" xfId="0" applyFill="1" applyBorder="1" applyAlignment="1" applyProtection="1">
      <alignment horizontal="right"/>
      <protection hidden="1"/>
    </xf>
    <xf numFmtId="0" fontId="0" fillId="5" borderId="0" xfId="0" applyFont="1" applyFill="1" applyProtection="1">
      <protection hidden="1"/>
    </xf>
    <xf numFmtId="0" fontId="24" fillId="5" borderId="0" xfId="0" applyFont="1" applyFill="1" applyBorder="1" applyProtection="1">
      <protection hidden="1"/>
    </xf>
    <xf numFmtId="0" fontId="24" fillId="5" borderId="0" xfId="0" applyFont="1" applyFill="1" applyProtection="1">
      <protection hidden="1"/>
    </xf>
    <xf numFmtId="0" fontId="30" fillId="5" borderId="58" xfId="0" applyFont="1" applyFill="1" applyBorder="1" applyAlignment="1" applyProtection="1">
      <alignment horizontal="right"/>
      <protection hidden="1"/>
    </xf>
    <xf numFmtId="0" fontId="30" fillId="5" borderId="59" xfId="0" applyFont="1" applyFill="1" applyBorder="1" applyAlignment="1" applyProtection="1">
      <alignment horizontal="right"/>
      <protection hidden="1"/>
    </xf>
    <xf numFmtId="169" fontId="30" fillId="5" borderId="60" xfId="0" applyNumberFormat="1" applyFont="1" applyFill="1" applyBorder="1" applyProtection="1">
      <protection hidden="1"/>
    </xf>
    <xf numFmtId="169" fontId="30" fillId="5" borderId="61" xfId="0" applyNumberFormat="1" applyFont="1" applyFill="1" applyBorder="1" applyProtection="1">
      <protection hidden="1"/>
    </xf>
    <xf numFmtId="169" fontId="30" fillId="5" borderId="62" xfId="0" applyNumberFormat="1" applyFont="1" applyFill="1" applyBorder="1" applyProtection="1">
      <protection hidden="1"/>
    </xf>
    <xf numFmtId="169" fontId="30" fillId="5" borderId="63" xfId="0" applyNumberFormat="1" applyFont="1" applyFill="1" applyBorder="1" applyProtection="1">
      <protection hidden="1"/>
    </xf>
    <xf numFmtId="169" fontId="30" fillId="5" borderId="58" xfId="0" applyNumberFormat="1" applyFont="1" applyFill="1" applyBorder="1" applyProtection="1">
      <protection hidden="1"/>
    </xf>
    <xf numFmtId="169" fontId="30" fillId="5" borderId="59" xfId="0" applyNumberFormat="1" applyFont="1" applyFill="1" applyBorder="1" applyProtection="1">
      <protection hidden="1"/>
    </xf>
    <xf numFmtId="49" fontId="0" fillId="5" borderId="0" xfId="0" applyNumberFormat="1" applyFill="1" applyProtection="1">
      <protection hidden="1"/>
    </xf>
    <xf numFmtId="49" fontId="0" fillId="5" borderId="0" xfId="0" applyNumberFormat="1" applyFill="1" applyBorder="1" applyProtection="1">
      <protection hidden="1"/>
    </xf>
    <xf numFmtId="0" fontId="0" fillId="6" borderId="12" xfId="0" applyFill="1" applyBorder="1" applyProtection="1">
      <protection hidden="1"/>
    </xf>
    <xf numFmtId="49" fontId="21" fillId="6" borderId="14" xfId="0" applyNumberFormat="1" applyFont="1" applyFill="1" applyBorder="1" applyAlignment="1" applyProtection="1">
      <alignment horizontal="centerContinuous" wrapText="1"/>
      <protection hidden="1"/>
    </xf>
    <xf numFmtId="49" fontId="21" fillId="6" borderId="12" xfId="0" applyNumberFormat="1" applyFont="1" applyFill="1" applyBorder="1" applyAlignment="1" applyProtection="1">
      <alignment horizontal="centerContinuous" vertical="center" wrapText="1"/>
      <protection hidden="1"/>
    </xf>
    <xf numFmtId="0" fontId="0" fillId="6" borderId="14" xfId="0" applyFill="1" applyBorder="1" applyAlignment="1" applyProtection="1">
      <alignment horizontal="centerContinuous"/>
      <protection hidden="1"/>
    </xf>
    <xf numFmtId="0" fontId="0" fillId="6" borderId="13" xfId="0" applyFill="1" applyBorder="1" applyAlignment="1" applyProtection="1">
      <alignment horizontal="centerContinuous"/>
      <protection hidden="1"/>
    </xf>
    <xf numFmtId="0" fontId="32" fillId="6" borderId="15" xfId="0" applyFont="1" applyFill="1" applyBorder="1" applyAlignment="1" applyProtection="1">
      <alignment horizontal="centerContinuous" vertical="top"/>
      <protection hidden="1"/>
    </xf>
    <xf numFmtId="0" fontId="32" fillId="6" borderId="10" xfId="0" applyFont="1" applyFill="1" applyBorder="1" applyAlignment="1" applyProtection="1">
      <alignment horizontal="centerContinuous"/>
      <protection hidden="1"/>
    </xf>
    <xf numFmtId="0" fontId="13" fillId="6" borderId="3" xfId="0" applyFont="1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2" fillId="6" borderId="12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left"/>
      <protection locked="0"/>
    </xf>
    <xf numFmtId="49" fontId="22" fillId="6" borderId="0" xfId="0" applyNumberFormat="1" applyFont="1" applyFill="1" applyBorder="1" applyAlignment="1" applyProtection="1">
      <alignment vertical="center"/>
      <protection hidden="1"/>
    </xf>
    <xf numFmtId="0" fontId="13" fillId="6" borderId="0" xfId="0" applyFont="1" applyFill="1" applyBorder="1" applyProtection="1">
      <protection hidden="1"/>
    </xf>
    <xf numFmtId="0" fontId="14" fillId="6" borderId="13" xfId="0" applyFont="1" applyFill="1" applyBorder="1" applyAlignment="1" applyProtection="1">
      <alignment horizontal="right" vertical="top"/>
      <protection hidden="1"/>
    </xf>
    <xf numFmtId="0" fontId="0" fillId="6" borderId="11" xfId="0" applyFont="1" applyFill="1" applyBorder="1" applyProtection="1">
      <protection hidden="1"/>
    </xf>
    <xf numFmtId="0" fontId="0" fillId="6" borderId="0" xfId="0" applyFill="1" applyBorder="1" applyAlignment="1" applyProtection="1">
      <alignment horizontal="centerContinuous"/>
      <protection hidden="1"/>
    </xf>
    <xf numFmtId="0" fontId="0" fillId="6" borderId="8" xfId="0" applyFill="1" applyBorder="1" applyProtection="1">
      <protection hidden="1"/>
    </xf>
    <xf numFmtId="0" fontId="0" fillId="6" borderId="11" xfId="0" applyFill="1" applyBorder="1" applyAlignment="1" applyProtection="1">
      <alignment horizontal="left"/>
      <protection hidden="1"/>
    </xf>
    <xf numFmtId="0" fontId="0" fillId="6" borderId="11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6" fillId="6" borderId="64" xfId="0" applyFont="1" applyFill="1" applyBorder="1" applyAlignment="1" applyProtection="1">
      <alignment horizontal="left" wrapText="1"/>
      <protection hidden="1"/>
    </xf>
    <xf numFmtId="0" fontId="4" fillId="6" borderId="65" xfId="0" applyFont="1" applyFill="1" applyBorder="1" applyProtection="1">
      <protection hidden="1"/>
    </xf>
    <xf numFmtId="0" fontId="4" fillId="6" borderId="33" xfId="0" applyFont="1" applyFill="1" applyBorder="1" applyAlignment="1" applyProtection="1">
      <alignment horizontal="left"/>
      <protection hidden="1"/>
    </xf>
    <xf numFmtId="0" fontId="0" fillId="6" borderId="65" xfId="0" applyFill="1" applyBorder="1" applyAlignment="1" applyProtection="1">
      <alignment horizontal="left"/>
      <protection hidden="1"/>
    </xf>
    <xf numFmtId="0" fontId="0" fillId="6" borderId="33" xfId="0" applyFont="1" applyFill="1" applyBorder="1" applyProtection="1">
      <protection hidden="1"/>
    </xf>
    <xf numFmtId="0" fontId="2" fillId="6" borderId="30" xfId="0" applyFont="1" applyFill="1" applyBorder="1" applyAlignment="1" applyProtection="1">
      <alignment vertical="center" wrapText="1"/>
      <protection hidden="1"/>
    </xf>
    <xf numFmtId="0" fontId="0" fillId="6" borderId="66" xfId="0" applyFont="1" applyFill="1" applyBorder="1" applyAlignment="1" applyProtection="1">
      <alignment vertical="center" wrapText="1"/>
      <protection hidden="1"/>
    </xf>
    <xf numFmtId="0" fontId="0" fillId="6" borderId="27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13" fillId="6" borderId="8" xfId="0" applyFont="1" applyFill="1" applyBorder="1" applyProtection="1">
      <protection hidden="1"/>
    </xf>
    <xf numFmtId="0" fontId="0" fillId="6" borderId="29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30" xfId="0" applyFont="1" applyFill="1" applyBorder="1" applyProtection="1">
      <protection hidden="1"/>
    </xf>
    <xf numFmtId="169" fontId="0" fillId="6" borderId="31" xfId="0" applyNumberFormat="1" applyFill="1" applyBorder="1" applyProtection="1">
      <protection locked="0"/>
    </xf>
    <xf numFmtId="169" fontId="0" fillId="6" borderId="25" xfId="0" applyNumberFormat="1" applyFill="1" applyBorder="1" applyProtection="1">
      <protection locked="0"/>
    </xf>
    <xf numFmtId="0" fontId="0" fillId="6" borderId="26" xfId="0" applyFill="1" applyBorder="1" applyProtection="1">
      <protection hidden="1"/>
    </xf>
    <xf numFmtId="0" fontId="0" fillId="6" borderId="31" xfId="0" applyFill="1" applyBorder="1" applyProtection="1">
      <protection/>
    </xf>
    <xf numFmtId="0" fontId="0" fillId="6" borderId="25" xfId="0" applyFill="1" applyBorder="1" applyProtection="1">
      <protection/>
    </xf>
    <xf numFmtId="0" fontId="0" fillId="6" borderId="11" xfId="0" applyFill="1" applyBorder="1" applyProtection="1">
      <protection/>
    </xf>
    <xf numFmtId="0" fontId="0" fillId="6" borderId="0" xfId="0" applyFill="1" applyBorder="1" applyProtection="1">
      <protection/>
    </xf>
    <xf numFmtId="0" fontId="0" fillId="6" borderId="15" xfId="0" applyFill="1" applyBorder="1" applyProtection="1">
      <protection hidden="1"/>
    </xf>
    <xf numFmtId="169" fontId="0" fillId="6" borderId="37" xfId="0" applyNumberFormat="1" applyFill="1" applyBorder="1" applyProtection="1">
      <protection/>
    </xf>
    <xf numFmtId="169" fontId="0" fillId="6" borderId="42" xfId="0" applyNumberFormat="1" applyFill="1" applyBorder="1" applyProtection="1">
      <protection/>
    </xf>
    <xf numFmtId="169" fontId="0" fillId="6" borderId="11" xfId="0" applyNumberFormat="1" applyFill="1" applyBorder="1" applyProtection="1">
      <protection/>
    </xf>
    <xf numFmtId="169" fontId="0" fillId="6" borderId="0" xfId="0" applyNumberFormat="1" applyFill="1" applyBorder="1" applyProtection="1">
      <protection/>
    </xf>
    <xf numFmtId="0" fontId="0" fillId="6" borderId="33" xfId="0" applyFont="1" applyFill="1" applyBorder="1" applyAlignment="1" applyProtection="1">
      <alignment vertical="center"/>
      <protection hidden="1"/>
    </xf>
    <xf numFmtId="167" fontId="0" fillId="6" borderId="34" xfId="0" applyNumberFormat="1" applyFill="1" applyBorder="1" applyAlignment="1" applyProtection="1">
      <alignment vertical="center" wrapText="1"/>
      <protection hidden="1"/>
    </xf>
    <xf numFmtId="167" fontId="0" fillId="6" borderId="35" xfId="0" applyNumberFormat="1" applyFill="1" applyBorder="1" applyAlignment="1" applyProtection="1">
      <alignment vertical="center" wrapText="1"/>
      <protection hidden="1"/>
    </xf>
    <xf numFmtId="167" fontId="0" fillId="6" borderId="11" xfId="0" applyNumberFormat="1" applyFill="1" applyBorder="1" applyAlignment="1" applyProtection="1">
      <alignment vertical="center" wrapText="1"/>
      <protection hidden="1"/>
    </xf>
    <xf numFmtId="167" fontId="0" fillId="6" borderId="0" xfId="0" applyNumberFormat="1" applyFill="1" applyBorder="1" applyAlignment="1" applyProtection="1">
      <alignment vertical="center" wrapText="1"/>
      <protection hidden="1"/>
    </xf>
    <xf numFmtId="0" fontId="3" fillId="6" borderId="11" xfId="0" applyFont="1" applyFill="1" applyBorder="1" applyProtection="1">
      <protection hidden="1"/>
    </xf>
    <xf numFmtId="166" fontId="0" fillId="6" borderId="1" xfId="0" applyNumberFormat="1" applyFill="1" applyBorder="1" applyProtection="1">
      <protection hidden="1"/>
    </xf>
    <xf numFmtId="166" fontId="0" fillId="6" borderId="36" xfId="0" applyNumberFormat="1" applyFill="1" applyBorder="1" applyProtection="1">
      <protection hidden="1"/>
    </xf>
    <xf numFmtId="166" fontId="0" fillId="6" borderId="11" xfId="0" applyNumberFormat="1" applyFill="1" applyBorder="1" applyProtection="1">
      <protection hidden="1"/>
    </xf>
    <xf numFmtId="166" fontId="0" fillId="6" borderId="0" xfId="0" applyNumberFormat="1" applyFill="1" applyBorder="1" applyProtection="1">
      <protection hidden="1"/>
    </xf>
    <xf numFmtId="0" fontId="4" fillId="6" borderId="11" xfId="0" applyFont="1" applyFill="1" applyBorder="1" applyProtection="1">
      <protection hidden="1"/>
    </xf>
    <xf numFmtId="180" fontId="4" fillId="6" borderId="37" xfId="0" applyNumberFormat="1" applyFont="1" applyFill="1" applyBorder="1" applyProtection="1">
      <protection hidden="1"/>
    </xf>
    <xf numFmtId="180" fontId="4" fillId="6" borderId="42" xfId="0" applyNumberFormat="1" applyFont="1" applyFill="1" applyBorder="1" applyProtection="1">
      <protection hidden="1"/>
    </xf>
    <xf numFmtId="179" fontId="4" fillId="6" borderId="38" xfId="0" applyNumberFormat="1" applyFont="1" applyFill="1" applyBorder="1" applyProtection="1">
      <protection hidden="1"/>
    </xf>
    <xf numFmtId="179" fontId="4" fillId="6" borderId="67" xfId="0" applyNumberFormat="1" applyFont="1" applyFill="1" applyBorder="1" applyProtection="1">
      <protection hidden="1"/>
    </xf>
    <xf numFmtId="179" fontId="4" fillId="6" borderId="0" xfId="0" applyNumberFormat="1" applyFont="1" applyFill="1" applyBorder="1" applyProtection="1">
      <protection hidden="1"/>
    </xf>
    <xf numFmtId="0" fontId="20" fillId="6" borderId="33" xfId="0" applyFont="1" applyFill="1" applyBorder="1" applyProtection="1">
      <protection hidden="1"/>
    </xf>
    <xf numFmtId="166" fontId="0" fillId="6" borderId="39" xfId="0" applyNumberFormat="1" applyFill="1" applyBorder="1" applyProtection="1">
      <protection hidden="1"/>
    </xf>
    <xf numFmtId="166" fontId="0" fillId="6" borderId="40" xfId="0" applyNumberFormat="1" applyFill="1" applyBorder="1" applyProtection="1">
      <protection hidden="1"/>
    </xf>
    <xf numFmtId="0" fontId="24" fillId="6" borderId="8" xfId="0" applyFont="1" applyFill="1" applyBorder="1" applyProtection="1">
      <protection hidden="1"/>
    </xf>
    <xf numFmtId="164" fontId="4" fillId="6" borderId="11" xfId="0" applyNumberFormat="1" applyFont="1" applyFill="1" applyBorder="1" applyAlignment="1" applyProtection="1">
      <alignment horizontal="left"/>
      <protection hidden="1"/>
    </xf>
    <xf numFmtId="0" fontId="2" fillId="6" borderId="44" xfId="0" applyFont="1" applyFill="1" applyBorder="1" applyProtection="1">
      <protection hidden="1"/>
    </xf>
    <xf numFmtId="0" fontId="2" fillId="6" borderId="68" xfId="0" applyFont="1" applyFill="1" applyBorder="1" applyProtection="1">
      <protection hidden="1"/>
    </xf>
    <xf numFmtId="0" fontId="2" fillId="6" borderId="11" xfId="0" applyFont="1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0" fontId="0" fillId="6" borderId="15" xfId="0" applyFill="1" applyBorder="1" applyAlignment="1" applyProtection="1">
      <alignment horizontal="left"/>
      <protection hidden="1"/>
    </xf>
    <xf numFmtId="181" fontId="2" fillId="6" borderId="1" xfId="0" applyNumberFormat="1" applyFont="1" applyFill="1" applyBorder="1" applyProtection="1">
      <protection hidden="1"/>
    </xf>
    <xf numFmtId="181" fontId="2" fillId="6" borderId="67" xfId="0" applyNumberFormat="1" applyFont="1" applyFill="1" applyBorder="1" applyProtection="1">
      <protection hidden="1"/>
    </xf>
    <xf numFmtId="170" fontId="2" fillId="6" borderId="0" xfId="0" applyNumberFormat="1" applyFont="1" applyFill="1" applyBorder="1" applyProtection="1">
      <protection hidden="1"/>
    </xf>
    <xf numFmtId="171" fontId="2" fillId="6" borderId="1" xfId="0" applyNumberFormat="1" applyFont="1" applyFill="1" applyBorder="1" applyProtection="1">
      <protection hidden="1"/>
    </xf>
    <xf numFmtId="171" fontId="2" fillId="6" borderId="36" xfId="0" applyNumberFormat="1" applyFont="1" applyFill="1" applyBorder="1" applyProtection="1">
      <protection hidden="1"/>
    </xf>
    <xf numFmtId="171" fontId="2" fillId="6" borderId="0" xfId="0" applyNumberFormat="1" applyFont="1" applyFill="1" applyBorder="1" applyProtection="1">
      <protection hidden="1"/>
    </xf>
    <xf numFmtId="0" fontId="0" fillId="6" borderId="33" xfId="0" applyFill="1" applyBorder="1" applyProtection="1">
      <protection hidden="1"/>
    </xf>
    <xf numFmtId="171" fontId="2" fillId="6" borderId="39" xfId="0" applyNumberFormat="1" applyFont="1" applyFill="1" applyBorder="1" applyProtection="1">
      <protection hidden="1"/>
    </xf>
    <xf numFmtId="171" fontId="2" fillId="6" borderId="40" xfId="0" applyNumberFormat="1" applyFont="1" applyFill="1" applyBorder="1" applyProtection="1">
      <protection hidden="1"/>
    </xf>
    <xf numFmtId="171" fontId="2" fillId="6" borderId="11" xfId="0" applyNumberFormat="1" applyFont="1" applyFill="1" applyBorder="1" applyProtection="1">
      <protection hidden="1"/>
    </xf>
    <xf numFmtId="0" fontId="6" fillId="6" borderId="11" xfId="0" applyFont="1" applyFill="1" applyBorder="1" applyProtection="1">
      <protection hidden="1"/>
    </xf>
    <xf numFmtId="0" fontId="12" fillId="6" borderId="39" xfId="0" applyFont="1" applyFill="1" applyBorder="1" applyAlignment="1" applyProtection="1">
      <alignment horizontal="center" wrapText="1"/>
      <protection hidden="1"/>
    </xf>
    <xf numFmtId="0" fontId="12" fillId="6" borderId="40" xfId="0" applyFont="1" applyFill="1" applyBorder="1" applyAlignment="1" applyProtection="1">
      <alignment horizontal="center" wrapText="1"/>
      <protection hidden="1"/>
    </xf>
    <xf numFmtId="0" fontId="12" fillId="6" borderId="0" xfId="0" applyFont="1" applyFill="1" applyBorder="1" applyAlignment="1" applyProtection="1">
      <alignment horizontal="center" wrapText="1"/>
      <protection hidden="1"/>
    </xf>
    <xf numFmtId="0" fontId="0" fillId="6" borderId="8" xfId="0" applyFill="1" applyBorder="1" applyAlignment="1" applyProtection="1">
      <alignment vertical="top"/>
      <protection hidden="1"/>
    </xf>
    <xf numFmtId="0" fontId="3" fillId="6" borderId="8" xfId="0" applyFont="1" applyFill="1" applyBorder="1" applyProtection="1">
      <protection hidden="1"/>
    </xf>
    <xf numFmtId="0" fontId="12" fillId="6" borderId="37" xfId="0" applyFont="1" applyFill="1" applyBorder="1" applyAlignment="1" applyProtection="1">
      <alignment horizontal="center" wrapText="1"/>
      <protection hidden="1"/>
    </xf>
    <xf numFmtId="0" fontId="12" fillId="6" borderId="42" xfId="0" applyFont="1" applyFill="1" applyBorder="1" applyAlignment="1" applyProtection="1">
      <alignment horizontal="center" wrapText="1"/>
      <protection hidden="1"/>
    </xf>
    <xf numFmtId="0" fontId="1" fillId="6" borderId="11" xfId="0" applyFont="1" applyFill="1" applyBorder="1" applyProtection="1">
      <protection hidden="1"/>
    </xf>
    <xf numFmtId="49" fontId="0" fillId="6" borderId="11" xfId="0" applyNumberFormat="1" applyFill="1" applyBorder="1" applyProtection="1">
      <protection hidden="1"/>
    </xf>
    <xf numFmtId="0" fontId="23" fillId="6" borderId="11" xfId="0" applyFont="1" applyFill="1" applyBorder="1" applyProtection="1">
      <protection hidden="1"/>
    </xf>
    <xf numFmtId="0" fontId="25" fillId="6" borderId="0" xfId="0" applyFont="1" applyFill="1" applyBorder="1" applyProtection="1">
      <protection hidden="1"/>
    </xf>
    <xf numFmtId="0" fontId="0" fillId="6" borderId="15" xfId="0" applyFont="1" applyFill="1" applyBorder="1" applyProtection="1">
      <protection hidden="1"/>
    </xf>
    <xf numFmtId="0" fontId="0" fillId="6" borderId="3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66" xfId="0" applyFont="1" applyFill="1" applyBorder="1" applyProtection="1">
      <protection hidden="1" locked="0"/>
    </xf>
    <xf numFmtId="0" fontId="0" fillId="6" borderId="23" xfId="0" applyFont="1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26" fillId="6" borderId="15" xfId="0" applyFont="1" applyFill="1" applyBorder="1" applyAlignment="1" applyProtection="1">
      <alignment horizontal="centerContinuous"/>
      <protection hidden="1"/>
    </xf>
    <xf numFmtId="0" fontId="26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ill="1" applyBorder="1" applyProtection="1">
      <protection hidden="1"/>
    </xf>
    <xf numFmtId="49" fontId="17" fillId="6" borderId="15" xfId="0" applyNumberFormat="1" applyFont="1" applyFill="1" applyBorder="1" applyAlignment="1" applyProtection="1">
      <alignment vertical="center"/>
      <protection hidden="1"/>
    </xf>
    <xf numFmtId="0" fontId="43" fillId="5" borderId="0" xfId="0" applyFont="1" applyFill="1" applyBorder="1" applyAlignment="1" applyProtection="1">
      <alignment vertical="center" wrapText="1"/>
      <protection hidden="1"/>
    </xf>
    <xf numFmtId="0" fontId="0" fillId="6" borderId="64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Protection="1">
      <protection hidden="1"/>
    </xf>
    <xf numFmtId="0" fontId="26" fillId="6" borderId="12" xfId="0" applyFont="1" applyFill="1" applyBorder="1" applyAlignment="1" applyProtection="1">
      <alignment horizontal="left"/>
      <protection hidden="1"/>
    </xf>
    <xf numFmtId="0" fontId="44" fillId="6" borderId="8" xfId="0" applyFont="1" applyFill="1" applyBorder="1" applyAlignment="1" applyProtection="1">
      <alignment vertical="center" wrapText="1"/>
      <protection hidden="1"/>
    </xf>
    <xf numFmtId="0" fontId="45" fillId="5" borderId="11" xfId="0" applyFont="1" applyFill="1" applyBorder="1" applyProtection="1">
      <protection hidden="1"/>
    </xf>
    <xf numFmtId="0" fontId="0" fillId="6" borderId="0" xfId="0" applyFill="1" applyProtection="1">
      <protection hidden="1"/>
    </xf>
    <xf numFmtId="0" fontId="0" fillId="4" borderId="0" xfId="0" applyFont="1" applyFill="1"/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 vertical="top"/>
    </xf>
    <xf numFmtId="0" fontId="0" fillId="5" borderId="11" xfId="0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 vertical="top" wrapText="1"/>
      <protection hidden="1"/>
    </xf>
    <xf numFmtId="0" fontId="46" fillId="6" borderId="33" xfId="0" applyFont="1" applyFill="1" applyBorder="1" applyAlignment="1" applyProtection="1">
      <alignment vertical="top"/>
      <protection hidden="1"/>
    </xf>
    <xf numFmtId="0" fontId="46" fillId="6" borderId="15" xfId="0" applyFont="1" applyFill="1" applyBorder="1" applyAlignment="1" applyProtection="1">
      <alignment vertical="top"/>
      <protection hidden="1"/>
    </xf>
    <xf numFmtId="49" fontId="0" fillId="6" borderId="0" xfId="0" applyNumberFormat="1" applyFill="1" applyProtection="1">
      <protection hidden="1"/>
    </xf>
    <xf numFmtId="0" fontId="28" fillId="0" borderId="56" xfId="0" applyFont="1" applyFill="1" applyBorder="1" applyAlignment="1" applyProtection="1">
      <alignment vertical="center"/>
      <protection/>
    </xf>
    <xf numFmtId="0" fontId="0" fillId="0" borderId="69" xfId="0" applyFill="1" applyBorder="1" applyProtection="1">
      <protection/>
    </xf>
    <xf numFmtId="0" fontId="0" fillId="4" borderId="70" xfId="0" applyFill="1" applyBorder="1" applyProtection="1">
      <protection/>
    </xf>
    <xf numFmtId="169" fontId="0" fillId="4" borderId="71" xfId="0" applyNumberFormat="1" applyFill="1" applyBorder="1" applyProtection="1">
      <protection/>
    </xf>
    <xf numFmtId="167" fontId="0" fillId="4" borderId="5" xfId="0" applyNumberFormat="1" applyFill="1" applyBorder="1" applyAlignment="1" applyProtection="1">
      <alignment vertical="center" wrapText="1"/>
      <protection/>
    </xf>
    <xf numFmtId="166" fontId="0" fillId="4" borderId="7" xfId="0" applyNumberFormat="1" applyFill="1" applyBorder="1" applyProtection="1">
      <protection/>
    </xf>
    <xf numFmtId="173" fontId="4" fillId="4" borderId="9" xfId="0" applyNumberFormat="1" applyFont="1" applyFill="1" applyBorder="1" applyProtection="1">
      <protection/>
    </xf>
    <xf numFmtId="174" fontId="4" fillId="4" borderId="56" xfId="0" applyNumberFormat="1" applyFont="1" applyFill="1" applyBorder="1" applyProtection="1">
      <protection/>
    </xf>
    <xf numFmtId="166" fontId="0" fillId="4" borderId="72" xfId="0" applyNumberFormat="1" applyFill="1" applyBorder="1" applyProtection="1">
      <protection/>
    </xf>
    <xf numFmtId="0" fontId="2" fillId="4" borderId="73" xfId="0" applyFont="1" applyFill="1" applyBorder="1" applyProtection="1">
      <protection/>
    </xf>
    <xf numFmtId="167" fontId="0" fillId="0" borderId="7" xfId="0" applyNumberFormat="1" applyFill="1" applyBorder="1" applyProtection="1">
      <protection/>
    </xf>
    <xf numFmtId="167" fontId="0" fillId="0" borderId="9" xfId="0" applyNumberFormat="1" applyFill="1" applyBorder="1" applyProtection="1">
      <protection/>
    </xf>
    <xf numFmtId="171" fontId="2" fillId="4" borderId="7" xfId="0" applyNumberFormat="1" applyFont="1" applyFill="1" applyBorder="1" applyProtection="1">
      <protection/>
    </xf>
    <xf numFmtId="171" fontId="2" fillId="4" borderId="72" xfId="0" applyNumberFormat="1" applyFont="1" applyFill="1" applyBorder="1" applyProtection="1">
      <protection/>
    </xf>
    <xf numFmtId="172" fontId="5" fillId="4" borderId="73" xfId="0" applyNumberFormat="1" applyFont="1" applyFill="1" applyBorder="1" applyProtection="1">
      <protection/>
    </xf>
    <xf numFmtId="0" fontId="12" fillId="4" borderId="72" xfId="0" applyFont="1" applyFill="1" applyBorder="1" applyAlignment="1" applyProtection="1">
      <alignment horizontal="center" wrapText="1"/>
      <protection/>
    </xf>
    <xf numFmtId="172" fontId="5" fillId="4" borderId="7" xfId="0" applyNumberFormat="1" applyFont="1" applyFill="1" applyBorder="1" applyProtection="1">
      <protection/>
    </xf>
    <xf numFmtId="0" fontId="12" fillId="4" borderId="9" xfId="0" applyFont="1" applyFill="1" applyBorder="1" applyAlignment="1" applyProtection="1">
      <alignment horizontal="center" wrapText="1"/>
      <protection/>
    </xf>
    <xf numFmtId="182" fontId="4" fillId="4" borderId="67" xfId="0" applyNumberFormat="1" applyFont="1" applyFill="1" applyBorder="1" applyProtection="1">
      <protection/>
    </xf>
    <xf numFmtId="181" fontId="2" fillId="4" borderId="1" xfId="0" applyNumberFormat="1" applyFont="1" applyFill="1" applyBorder="1" applyProtection="1">
      <protection/>
    </xf>
    <xf numFmtId="181" fontId="2" fillId="4" borderId="36" xfId="0" applyNumberFormat="1" applyFont="1" applyFill="1" applyBorder="1" applyProtection="1">
      <protection/>
    </xf>
    <xf numFmtId="183" fontId="4" fillId="4" borderId="42" xfId="0" applyNumberFormat="1" applyFont="1" applyFill="1" applyBorder="1" applyProtection="1">
      <protection/>
    </xf>
    <xf numFmtId="181" fontId="2" fillId="4" borderId="7" xfId="0" applyNumberFormat="1" applyFont="1" applyFill="1" applyBorder="1" applyProtection="1"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0" xfId="0" applyNumberFormat="1" applyFill="1" applyBorder="1" applyProtection="1">
      <protection/>
    </xf>
    <xf numFmtId="167" fontId="0" fillId="4" borderId="0" xfId="0" applyNumberFormat="1" applyFill="1" applyProtection="1">
      <protection/>
    </xf>
    <xf numFmtId="49" fontId="0" fillId="0" borderId="38" xfId="0" applyNumberFormat="1" applyFont="1" applyFill="1" applyBorder="1" applyAlignment="1" applyProtection="1">
      <alignment horizontal="right"/>
      <protection locked="0"/>
    </xf>
    <xf numFmtId="49" fontId="0" fillId="0" borderId="67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49" fontId="0" fillId="0" borderId="36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37" xfId="0" applyNumberFormat="1" applyFont="1" applyFill="1" applyBorder="1" applyAlignment="1" applyProtection="1">
      <alignment horizontal="right"/>
      <protection locked="0"/>
    </xf>
    <xf numFmtId="49" fontId="0" fillId="0" borderId="42" xfId="0" applyNumberFormat="1" applyFont="1" applyFill="1" applyBorder="1" applyAlignment="1" applyProtection="1">
      <alignment horizontal="right"/>
      <protection locked="0"/>
    </xf>
    <xf numFmtId="49" fontId="2" fillId="6" borderId="11" xfId="0" applyNumberFormat="1" applyFont="1" applyFill="1" applyBorder="1" applyAlignment="1" applyProtection="1">
      <alignment horizontal="center" vertical="center" wrapText="1"/>
      <protection/>
    </xf>
    <xf numFmtId="49" fontId="2" fillId="6" borderId="0" xfId="0" applyNumberFormat="1" applyFont="1" applyFill="1" applyBorder="1" applyAlignment="1" applyProtection="1">
      <alignment horizontal="center" vertical="center" wrapText="1"/>
      <protection/>
    </xf>
    <xf numFmtId="14" fontId="0" fillId="6" borderId="11" xfId="0" applyNumberFormat="1" applyFill="1" applyBorder="1" applyAlignment="1" applyProtection="1">
      <alignment horizontal="left"/>
      <protection/>
    </xf>
    <xf numFmtId="14" fontId="0" fillId="6" borderId="0" xfId="0" applyNumberFormat="1" applyFill="1" applyBorder="1" applyAlignment="1" applyProtection="1">
      <alignment horizontal="left"/>
      <protection/>
    </xf>
    <xf numFmtId="0" fontId="0" fillId="6" borderId="11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 horizontal="left"/>
      <protection/>
    </xf>
    <xf numFmtId="49" fontId="0" fillId="6" borderId="11" xfId="0" applyNumberFormat="1" applyFill="1" applyBorder="1" applyAlignment="1" applyProtection="1">
      <alignment horizontal="left"/>
      <protection/>
    </xf>
    <xf numFmtId="49" fontId="0" fillId="6" borderId="0" xfId="0" applyNumberFormat="1" applyFill="1" applyBorder="1" applyAlignment="1" applyProtection="1">
      <alignment horizontal="left"/>
      <protection/>
    </xf>
    <xf numFmtId="0" fontId="28" fillId="6" borderId="11" xfId="0" applyFont="1" applyFill="1" applyBorder="1" applyAlignment="1" applyProtection="1">
      <alignment horizontal="center" vertical="center"/>
      <protection/>
    </xf>
    <xf numFmtId="0" fontId="28" fillId="6" borderId="0" xfId="0" applyFont="1" applyFill="1" applyBorder="1" applyAlignment="1" applyProtection="1">
      <alignment horizontal="center" vertical="center"/>
      <protection/>
    </xf>
    <xf numFmtId="0" fontId="0" fillId="6" borderId="11" xfId="0" applyNumberFormat="1" applyFill="1" applyBorder="1" applyAlignment="1" applyProtection="1">
      <alignment horizontal="right"/>
      <protection/>
    </xf>
    <xf numFmtId="0" fontId="0" fillId="6" borderId="0" xfId="0" applyNumberFormat="1" applyFill="1" applyBorder="1" applyAlignment="1" applyProtection="1">
      <alignment horizontal="right"/>
      <protection/>
    </xf>
    <xf numFmtId="0" fontId="0" fillId="6" borderId="0" xfId="0" applyNumberFormat="1" applyFont="1" applyFill="1" applyBorder="1" applyAlignment="1" applyProtection="1">
      <alignment horizontal="right"/>
      <protection/>
    </xf>
    <xf numFmtId="172" fontId="5" fillId="4" borderId="1" xfId="0" applyNumberFormat="1" applyFont="1" applyFill="1" applyBorder="1" applyAlignment="1" applyProtection="1">
      <alignment horizontal="right"/>
      <protection hidden="1"/>
    </xf>
    <xf numFmtId="172" fontId="5" fillId="4" borderId="43" xfId="0" applyNumberFormat="1" applyFont="1" applyFill="1" applyBorder="1" applyAlignment="1" applyProtection="1">
      <alignment horizontal="right"/>
      <protection hidden="1"/>
    </xf>
    <xf numFmtId="0" fontId="45" fillId="6" borderId="8" xfId="0" applyNumberFormat="1" applyFont="1" applyFill="1" applyBorder="1" applyProtection="1">
      <protection hidden="1"/>
    </xf>
    <xf numFmtId="0" fontId="46" fillId="4" borderId="0" xfId="0" applyFont="1" applyFill="1"/>
    <xf numFmtId="172" fontId="5" fillId="4" borderId="36" xfId="0" applyNumberFormat="1" applyFont="1" applyFill="1" applyBorder="1" applyAlignment="1" applyProtection="1">
      <alignment horizontal="right"/>
      <protection hidden="1"/>
    </xf>
    <xf numFmtId="0" fontId="45" fillId="6" borderId="8" xfId="0" applyFont="1" applyFill="1" applyBorder="1" applyProtection="1">
      <protection hidden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3" fillId="6" borderId="8" xfId="0" applyFont="1" applyFill="1" applyBorder="1" applyAlignment="1" applyProtection="1">
      <alignment vertical="center" wrapText="1"/>
      <protection hidden="1"/>
    </xf>
    <xf numFmtId="49" fontId="0" fillId="6" borderId="48" xfId="0" applyNumberFormat="1" applyFont="1" applyFill="1" applyBorder="1" applyAlignment="1" applyProtection="1">
      <alignment horizontal="left"/>
      <protection locked="0"/>
    </xf>
    <xf numFmtId="49" fontId="0" fillId="6" borderId="18" xfId="0" applyNumberFormat="1" applyFill="1" applyBorder="1" applyAlignment="1" applyProtection="1">
      <alignment horizontal="left"/>
      <protection locked="0"/>
    </xf>
    <xf numFmtId="49" fontId="0" fillId="6" borderId="17" xfId="0" applyNumberFormat="1" applyFill="1" applyBorder="1" applyAlignment="1" applyProtection="1">
      <alignment horizontal="left"/>
      <protection locked="0"/>
    </xf>
    <xf numFmtId="0" fontId="0" fillId="6" borderId="46" xfId="0" applyFont="1" applyFill="1" applyBorder="1" applyAlignment="1" applyProtection="1">
      <alignment horizontal="left"/>
      <protection locked="0"/>
    </xf>
    <xf numFmtId="0" fontId="0" fillId="6" borderId="74" xfId="0" applyFont="1" applyFill="1" applyBorder="1" applyAlignment="1" applyProtection="1">
      <alignment horizontal="left"/>
      <protection locked="0"/>
    </xf>
    <xf numFmtId="0" fontId="0" fillId="6" borderId="16" xfId="0" applyFont="1" applyFill="1" applyBorder="1" applyAlignment="1" applyProtection="1">
      <alignment horizontal="left"/>
      <protection locked="0"/>
    </xf>
    <xf numFmtId="0" fontId="0" fillId="6" borderId="8" xfId="0" applyFill="1" applyBorder="1" applyAlignment="1" applyProtection="1">
      <alignment horizontal="left" wrapText="1"/>
      <protection hidden="1"/>
    </xf>
    <xf numFmtId="0" fontId="0" fillId="5" borderId="11" xfId="0" applyFont="1" applyFill="1" applyBorder="1" applyAlignment="1" applyProtection="1">
      <alignment horizontal="left" vertical="center" wrapText="1"/>
      <protection hidden="1"/>
    </xf>
    <xf numFmtId="0" fontId="0" fillId="5" borderId="0" xfId="0" applyFont="1" applyFill="1" applyBorder="1" applyAlignment="1" applyProtection="1">
      <alignment horizontal="left" vertical="center" wrapText="1"/>
      <protection hidden="1"/>
    </xf>
    <xf numFmtId="49" fontId="42" fillId="6" borderId="15" xfId="0" applyNumberFormat="1" applyFont="1" applyFill="1" applyBorder="1" applyAlignment="1" applyProtection="1">
      <alignment horizontal="center" vertical="center" wrapText="1"/>
      <protection hidden="1"/>
    </xf>
    <xf numFmtId="49" fontId="42" fillId="6" borderId="3" xfId="0" applyNumberFormat="1" applyFont="1" applyFill="1" applyBorder="1" applyAlignment="1" applyProtection="1">
      <alignment horizontal="center" vertical="center" wrapText="1"/>
      <protection hidden="1"/>
    </xf>
    <xf numFmtId="49" fontId="42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/>
      <protection locked="0"/>
    </xf>
    <xf numFmtId="0" fontId="28" fillId="6" borderId="76" xfId="0" applyFont="1" applyFill="1" applyBorder="1" applyAlignment="1" applyProtection="1">
      <alignment horizontal="center" vertical="center"/>
      <protection locked="0"/>
    </xf>
    <xf numFmtId="0" fontId="28" fillId="6" borderId="77" xfId="0" applyFont="1" applyFill="1" applyBorder="1" applyAlignment="1" applyProtection="1">
      <alignment horizontal="center" vertical="center"/>
      <protection locked="0"/>
    </xf>
    <xf numFmtId="0" fontId="25" fillId="6" borderId="11" xfId="0" applyFont="1" applyFill="1" applyBorder="1" applyAlignment="1" applyProtection="1">
      <alignment horizontal="center" vertical="top"/>
      <protection hidden="1"/>
    </xf>
    <xf numFmtId="0" fontId="25" fillId="6" borderId="8" xfId="0" applyFont="1" applyFill="1" applyBorder="1" applyAlignment="1" applyProtection="1">
      <alignment horizontal="center" vertical="top"/>
      <protection hidden="1"/>
    </xf>
    <xf numFmtId="49" fontId="2" fillId="6" borderId="7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8" xfId="0" applyFont="1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0" fontId="0" fillId="6" borderId="17" xfId="0" applyFill="1" applyBorder="1" applyAlignment="1" applyProtection="1">
      <alignment horizontal="left"/>
      <protection locked="0"/>
    </xf>
    <xf numFmtId="14" fontId="0" fillId="6" borderId="46" xfId="0" applyNumberFormat="1" applyFill="1" applyBorder="1" applyAlignment="1" applyProtection="1">
      <alignment horizontal="left"/>
      <protection locked="0"/>
    </xf>
    <xf numFmtId="14" fontId="0" fillId="6" borderId="74" xfId="0" applyNumberFormat="1" applyFill="1" applyBorder="1" applyAlignment="1" applyProtection="1">
      <alignment horizontal="left"/>
      <protection locked="0"/>
    </xf>
    <xf numFmtId="14" fontId="0" fillId="6" borderId="16" xfId="0" applyNumberFormat="1" applyFill="1" applyBorder="1" applyAlignment="1" applyProtection="1">
      <alignment horizontal="left"/>
      <protection locked="0"/>
    </xf>
    <xf numFmtId="0" fontId="28" fillId="6" borderId="79" xfId="0" applyFont="1" applyFill="1" applyBorder="1" applyAlignment="1" applyProtection="1">
      <alignment horizontal="left" vertical="center"/>
      <protection locked="0"/>
    </xf>
    <xf numFmtId="0" fontId="28" fillId="6" borderId="23" xfId="0" applyFont="1" applyFill="1" applyBorder="1" applyAlignment="1" applyProtection="1">
      <alignment horizontal="left" vertical="center"/>
      <protection locked="0"/>
    </xf>
    <xf numFmtId="0" fontId="28" fillId="6" borderId="24" xfId="0" applyFont="1" applyFill="1" applyBorder="1" applyAlignment="1" applyProtection="1">
      <alignment horizontal="left" vertical="center"/>
      <protection locked="0"/>
    </xf>
    <xf numFmtId="0" fontId="0" fillId="6" borderId="48" xfId="0" applyNumberFormat="1" applyFont="1" applyFill="1" applyBorder="1" applyAlignment="1" applyProtection="1">
      <alignment horizontal="left"/>
      <protection locked="0"/>
    </xf>
    <xf numFmtId="0" fontId="45" fillId="6" borderId="8" xfId="0" applyFont="1" applyFill="1" applyBorder="1" applyAlignment="1" applyProtection="1">
      <alignment horizontal="left" vertical="center" wrapText="1"/>
      <protection hidden="1"/>
    </xf>
    <xf numFmtId="0" fontId="28" fillId="0" borderId="79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178" fontId="25" fillId="5" borderId="4" xfId="0" applyNumberFormat="1" applyFont="1" applyFill="1" applyBorder="1" applyAlignment="1" applyProtection="1">
      <alignment horizontal="center" vertical="center"/>
      <protection hidden="1"/>
    </xf>
    <xf numFmtId="0" fontId="46" fillId="6" borderId="33" xfId="0" applyFont="1" applyFill="1" applyBorder="1" applyAlignment="1" applyProtection="1">
      <alignment vertical="top" wrapText="1"/>
      <protection hidden="1"/>
    </xf>
    <xf numFmtId="0" fontId="46" fillId="6" borderId="15" xfId="0" applyFont="1" applyFill="1" applyBorder="1" applyAlignment="1" applyProtection="1">
      <alignment vertical="top" wrapText="1"/>
      <protection hidden="1"/>
    </xf>
    <xf numFmtId="0" fontId="47" fillId="4" borderId="0" xfId="20" applyFont="1" applyFill="1" applyProtection="1">
      <alignment/>
      <protection hidden="1"/>
    </xf>
    <xf numFmtId="0" fontId="0" fillId="4" borderId="0" xfId="20" applyFill="1" applyProtection="1">
      <alignment/>
      <protection hidden="1"/>
    </xf>
    <xf numFmtId="0" fontId="49" fillId="4" borderId="0" xfId="21" applyFont="1" applyFill="1" applyAlignment="1" applyProtection="1">
      <alignment/>
      <protection hidden="1"/>
    </xf>
    <xf numFmtId="0" fontId="50" fillId="4" borderId="0" xfId="20" applyFont="1" applyFill="1" applyAlignment="1" applyProtection="1">
      <alignment horizontal="left"/>
      <protection hidden="1"/>
    </xf>
    <xf numFmtId="0" fontId="27" fillId="0" borderId="0" xfId="20" applyFont="1" applyAlignment="1" applyProtection="1">
      <alignment horizontal="left"/>
      <protection hidden="1"/>
    </xf>
    <xf numFmtId="0" fontId="0" fillId="4" borderId="0" xfId="20" applyFill="1" applyAlignment="1" applyProtection="1">
      <alignment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Hyperlink_LA-Tool_Pipettenprüfung" xfId="21"/>
  </cellStyles>
  <dxfs count="14">
    <dxf>
      <font>
        <color indexed="8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strike/>
        <color indexed="10"/>
        <condense val="0"/>
        <extend val="0"/>
      </font>
      <border/>
    </dxf>
    <dxf>
      <font>
        <b val="0"/>
        <i val="0"/>
        <color rgb="FFFF0000"/>
      </font>
      <border/>
    </dxf>
    <dxf>
      <font>
        <b val="0"/>
        <i val="0"/>
        <color rgb="FFFF0000"/>
      </font>
      <border/>
    </dxf>
    <dxf>
      <border>
        <top style="thin"/>
        <bottom style="thin"/>
      </border>
    </dxf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border>
        <top style="thin"/>
        <bottom style="thin"/>
      </border>
    </dxf>
    <dxf>
      <font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0</xdr:col>
      <xdr:colOff>914400</xdr:colOff>
      <xdr:row>2</xdr:row>
      <xdr:rowOff>161925</xdr:rowOff>
    </xdr:to>
    <xdr:pic>
      <xdr:nvPicPr>
        <xdr:cNvPr id="7432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9050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1000125</xdr:colOff>
      <xdr:row>0</xdr:row>
      <xdr:rowOff>19050</xdr:rowOff>
    </xdr:from>
    <xdr:to>
      <xdr:col>1</xdr:col>
      <xdr:colOff>466725</xdr:colOff>
      <xdr:row>2</xdr:row>
      <xdr:rowOff>161925</xdr:rowOff>
    </xdr:to>
    <xdr:pic>
      <xdr:nvPicPr>
        <xdr:cNvPr id="7433" name="Grafi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0125" y="19050"/>
          <a:ext cx="7143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15</xdr:row>
      <xdr:rowOff>66675</xdr:rowOff>
    </xdr:from>
    <xdr:to>
      <xdr:col>12</xdr:col>
      <xdr:colOff>257175</xdr:colOff>
      <xdr:row>18</xdr:row>
      <xdr:rowOff>0</xdr:rowOff>
    </xdr:to>
    <xdr:sp macro="" textlink="">
      <xdr:nvSpPr>
        <xdr:cNvPr id="4" name="Geschweifte Klammer rechts 3"/>
        <xdr:cNvSpPr/>
      </xdr:nvSpPr>
      <xdr:spPr>
        <a:xfrm>
          <a:off x="8591550" y="3276600"/>
          <a:ext cx="190500" cy="504825"/>
        </a:xfrm>
        <a:prstGeom prst="rightBrac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16</xdr:row>
      <xdr:rowOff>38100</xdr:rowOff>
    </xdr:from>
    <xdr:to>
      <xdr:col>17</xdr:col>
      <xdr:colOff>342900</xdr:colOff>
      <xdr:row>30</xdr:row>
      <xdr:rowOff>133350</xdr:rowOff>
    </xdr:to>
    <xdr:sp macro="" textlink="">
      <xdr:nvSpPr>
        <xdr:cNvPr id="2147" name="Line 2"/>
        <xdr:cNvSpPr>
          <a:spLocks noChangeShapeType="1"/>
        </xdr:cNvSpPr>
      </xdr:nvSpPr>
      <xdr:spPr bwMode="auto">
        <a:xfrm flipV="1">
          <a:off x="6010275" y="3305175"/>
          <a:ext cx="3524250" cy="22764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C0C0C0" mc:Ignorable="a14" a14:legacySpreadsheetColorIndex="2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57150</xdr:rowOff>
    </xdr:from>
    <xdr:to>
      <xdr:col>6</xdr:col>
      <xdr:colOff>723900</xdr:colOff>
      <xdr:row>33</xdr:row>
      <xdr:rowOff>85725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4705350" y="552450"/>
          <a:ext cx="685800" cy="4886325"/>
        </a:xfrm>
        <a:prstGeom prst="wedgeRectCallout">
          <a:avLst>
            <a:gd name="adj1" fmla="val -12500"/>
            <a:gd name="adj2" fmla="val 39083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lnSpc>
              <a:spcPts val="1200"/>
            </a:lnSpc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Einträge in der Spalte 1013hPa werden in der Berechnung nicht angewendet.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Es werden durchgängig 50hPa-Schritte angewendet.</a:t>
          </a:r>
        </a:p>
      </xdr:txBody>
    </xdr:sp>
    <xdr:clientData/>
  </xdr:twoCellAnchor>
  <xdr:twoCellAnchor>
    <xdr:from>
      <xdr:col>10</xdr:col>
      <xdr:colOff>419100</xdr:colOff>
      <xdr:row>5</xdr:row>
      <xdr:rowOff>57150</xdr:rowOff>
    </xdr:from>
    <xdr:to>
      <xdr:col>10</xdr:col>
      <xdr:colOff>419100</xdr:colOff>
      <xdr:row>7</xdr:row>
      <xdr:rowOff>95250</xdr:rowOff>
    </xdr:to>
    <xdr:sp macro="" textlink="">
      <xdr:nvSpPr>
        <xdr:cNvPr id="8389" name="Line 3"/>
        <xdr:cNvSpPr>
          <a:spLocks noChangeShapeType="1"/>
        </xdr:cNvSpPr>
      </xdr:nvSpPr>
      <xdr:spPr bwMode="auto">
        <a:xfrm>
          <a:off x="7553325" y="876300"/>
          <a:ext cx="0" cy="3619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-Tool_Pipettenpr&#252;f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HINWEISE"/>
      <sheetName val="Pipettenprüfung-Einzelblatt"/>
      <sheetName val="Pipettenkontroll-Sammelblatt"/>
      <sheetName val="Leerformular"/>
      <sheetName val="Grenzwerte_Norm"/>
      <sheetName val="Z-Faktoren"/>
      <sheetName val="Testwerte-Validierung"/>
      <sheetName val="Validierung-PICA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16"/>
  <sheetViews>
    <sheetView tabSelected="1" workbookViewId="0" topLeftCell="A1"/>
  </sheetViews>
  <sheetFormatPr defaultColWidth="11.57421875" defaultRowHeight="12.75"/>
  <cols>
    <col min="1" max="16384" width="11.57421875" style="440" customWidth="1"/>
  </cols>
  <sheetData>
    <row r="11" spans="2:4" ht="18">
      <c r="B11" s="439" t="s">
        <v>167</v>
      </c>
      <c r="D11" s="441" t="s">
        <v>168</v>
      </c>
    </row>
    <row r="13" spans="2:13" ht="18">
      <c r="B13" s="442" t="s">
        <v>169</v>
      </c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</row>
    <row r="14" spans="2:13" ht="14.25">
      <c r="B14" s="443" t="s">
        <v>170</v>
      </c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</row>
    <row r="16" spans="2:13" ht="12.75"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</row>
  </sheetData>
  <sheetProtection sheet="1" objects="1" scenarios="1"/>
  <mergeCells count="2">
    <mergeCell ref="B13:M13"/>
    <mergeCell ref="B14:M14"/>
  </mergeCells>
  <hyperlinks>
    <hyperlink ref="D11" r:id="rId1" display="mailto:lars-alpers@gmx.de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2:A34"/>
  <sheetViews>
    <sheetView workbookViewId="0" topLeftCell="A1">
      <selection activeCell="J25" sqref="J25"/>
    </sheetView>
  </sheetViews>
  <sheetFormatPr defaultColWidth="11.421875" defaultRowHeight="12.75"/>
  <cols>
    <col min="1" max="16384" width="11.421875" style="57" customWidth="1"/>
  </cols>
  <sheetData>
    <row r="1" ht="6" customHeight="1"/>
    <row r="2" ht="12.75">
      <c r="A2" s="396" t="s">
        <v>163</v>
      </c>
    </row>
    <row r="4" ht="12.75">
      <c r="A4" s="56" t="s">
        <v>77</v>
      </c>
    </row>
    <row r="5" ht="6" customHeight="1">
      <c r="A5" s="56"/>
    </row>
    <row r="6" ht="15" customHeight="1">
      <c r="A6" s="58" t="s">
        <v>75</v>
      </c>
    </row>
    <row r="7" ht="15" customHeight="1">
      <c r="A7" s="57" t="s">
        <v>71</v>
      </c>
    </row>
    <row r="8" ht="15" customHeight="1">
      <c r="A8" s="57" t="s">
        <v>76</v>
      </c>
    </row>
    <row r="9" ht="15" customHeight="1">
      <c r="A9" s="57" t="s">
        <v>72</v>
      </c>
    </row>
    <row r="10" ht="15" customHeight="1">
      <c r="A10" s="57" t="s">
        <v>78</v>
      </c>
    </row>
    <row r="11" ht="15" customHeight="1">
      <c r="A11" s="59" t="s">
        <v>74</v>
      </c>
    </row>
    <row r="12" ht="15" customHeight="1">
      <c r="A12" s="338" t="s">
        <v>73</v>
      </c>
    </row>
    <row r="13" ht="15" customHeight="1">
      <c r="A13" s="338" t="s">
        <v>120</v>
      </c>
    </row>
    <row r="14" ht="15" customHeight="1">
      <c r="A14" s="337" t="s">
        <v>146</v>
      </c>
    </row>
    <row r="15" s="60" customFormat="1" ht="15" customHeight="1">
      <c r="A15" s="339" t="s">
        <v>148</v>
      </c>
    </row>
    <row r="16" s="60" customFormat="1" ht="15" customHeight="1">
      <c r="A16" s="339" t="s">
        <v>149</v>
      </c>
    </row>
    <row r="17" s="60" customFormat="1" ht="15" customHeight="1">
      <c r="A17" s="339" t="s">
        <v>147</v>
      </c>
    </row>
    <row r="18" ht="15" customHeight="1">
      <c r="A18" s="338" t="s">
        <v>122</v>
      </c>
    </row>
    <row r="19" ht="15" customHeight="1">
      <c r="A19" s="338" t="s">
        <v>121</v>
      </c>
    </row>
    <row r="20" s="60" customFormat="1" ht="15" customHeight="1">
      <c r="A20" s="60" t="s">
        <v>80</v>
      </c>
    </row>
    <row r="21" ht="15" customHeight="1"/>
    <row r="22" ht="15" customHeight="1">
      <c r="A22" s="56" t="s">
        <v>79</v>
      </c>
    </row>
    <row r="23" ht="15" customHeight="1">
      <c r="A23" s="337" t="s">
        <v>151</v>
      </c>
    </row>
    <row r="24" ht="11.25" customHeight="1">
      <c r="A24" s="340" t="s">
        <v>152</v>
      </c>
    </row>
    <row r="25" ht="15" customHeight="1">
      <c r="A25" s="57" t="s">
        <v>124</v>
      </c>
    </row>
    <row r="26" ht="15" customHeight="1">
      <c r="A26" s="57" t="s">
        <v>125</v>
      </c>
    </row>
    <row r="27" ht="15" customHeight="1">
      <c r="A27" s="57" t="s">
        <v>123</v>
      </c>
    </row>
    <row r="28" s="60" customFormat="1" ht="15" customHeight="1">
      <c r="A28" s="60" t="s">
        <v>126</v>
      </c>
    </row>
    <row r="29" ht="12.75">
      <c r="A29" s="57" t="s">
        <v>129</v>
      </c>
    </row>
    <row r="30" ht="15" customHeight="1">
      <c r="A30" s="57" t="s">
        <v>127</v>
      </c>
    </row>
    <row r="31" ht="15" customHeight="1">
      <c r="A31" s="57" t="s">
        <v>128</v>
      </c>
    </row>
    <row r="34" ht="12.75">
      <c r="A34" s="196" t="s">
        <v>119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2"/>
  <sheetViews>
    <sheetView workbookViewId="0" topLeftCell="A1">
      <selection activeCell="B8" sqref="B8:D8"/>
    </sheetView>
  </sheetViews>
  <sheetFormatPr defaultColWidth="11.421875" defaultRowHeight="12.75"/>
  <cols>
    <col min="1" max="1" width="18.7109375" style="223" customWidth="1"/>
    <col min="2" max="2" width="12.7109375" style="223" customWidth="1"/>
    <col min="3" max="3" width="12.7109375" style="224" customWidth="1"/>
    <col min="4" max="4" width="12.7109375" style="207" customWidth="1"/>
    <col min="5" max="8" width="12.7109375" style="207" hidden="1" customWidth="1"/>
    <col min="9" max="9" width="36.7109375" style="207" customWidth="1"/>
    <col min="10" max="16384" width="11.421875" style="207" customWidth="1"/>
  </cols>
  <sheetData>
    <row r="1" spans="1:10" s="205" customFormat="1" ht="20.25" customHeight="1">
      <c r="A1" s="225"/>
      <c r="B1" s="226"/>
      <c r="C1" s="227" t="s">
        <v>47</v>
      </c>
      <c r="D1" s="228"/>
      <c r="E1" s="228"/>
      <c r="F1" s="228"/>
      <c r="G1" s="228"/>
      <c r="H1" s="228"/>
      <c r="I1" s="229"/>
      <c r="J1" s="204"/>
    </row>
    <row r="2" spans="1:10" s="205" customFormat="1" ht="24.75" customHeight="1">
      <c r="A2" s="417"/>
      <c r="B2" s="418"/>
      <c r="C2" s="411" t="s">
        <v>140</v>
      </c>
      <c r="D2" s="412"/>
      <c r="E2" s="412"/>
      <c r="F2" s="412"/>
      <c r="G2" s="412"/>
      <c r="H2" s="412"/>
      <c r="I2" s="413"/>
      <c r="J2" s="204"/>
    </row>
    <row r="3" spans="1:10" s="205" customFormat="1" ht="13.5" customHeight="1">
      <c r="A3" s="230"/>
      <c r="B3" s="231"/>
      <c r="C3" s="329" t="s">
        <v>142</v>
      </c>
      <c r="D3" s="232"/>
      <c r="E3" s="232"/>
      <c r="F3" s="232"/>
      <c r="G3" s="232"/>
      <c r="H3" s="232"/>
      <c r="I3" s="233"/>
      <c r="J3" s="204"/>
    </row>
    <row r="4" spans="1:10" s="205" customFormat="1" ht="13.5" customHeight="1">
      <c r="A4" s="234" t="s">
        <v>118</v>
      </c>
      <c r="B4" s="235"/>
      <c r="C4" s="236"/>
      <c r="D4" s="237"/>
      <c r="E4" s="237"/>
      <c r="F4" s="237"/>
      <c r="G4" s="237"/>
      <c r="H4" s="237"/>
      <c r="I4" s="238" t="s">
        <v>166</v>
      </c>
      <c r="J4" s="204"/>
    </row>
    <row r="5" spans="1:9" s="205" customFormat="1" ht="16.5" customHeight="1">
      <c r="A5" s="239" t="s">
        <v>145</v>
      </c>
      <c r="B5" s="240"/>
      <c r="C5" s="236"/>
      <c r="D5" s="237"/>
      <c r="E5" s="237"/>
      <c r="F5" s="237"/>
      <c r="G5" s="237"/>
      <c r="H5" s="237"/>
      <c r="I5" s="241"/>
    </row>
    <row r="6" spans="1:10" s="205" customFormat="1" ht="13.5" customHeight="1">
      <c r="A6" s="242" t="s">
        <v>55</v>
      </c>
      <c r="B6" s="240"/>
      <c r="C6" s="236"/>
      <c r="D6" s="237"/>
      <c r="E6" s="237"/>
      <c r="F6" s="237"/>
      <c r="G6" s="237"/>
      <c r="H6" s="237"/>
      <c r="I6" s="241"/>
      <c r="J6" s="204"/>
    </row>
    <row r="7" spans="1:12" ht="9" customHeight="1">
      <c r="A7" s="243"/>
      <c r="B7" s="244"/>
      <c r="C7" s="244"/>
      <c r="D7" s="244"/>
      <c r="E7" s="244"/>
      <c r="F7" s="244"/>
      <c r="G7" s="244"/>
      <c r="H7" s="244"/>
      <c r="I7" s="241"/>
      <c r="J7" s="204"/>
      <c r="K7" s="205"/>
      <c r="L7" s="205"/>
    </row>
    <row r="8" spans="1:13" ht="26.25" thickBot="1">
      <c r="A8" s="245" t="s">
        <v>2</v>
      </c>
      <c r="B8" s="419"/>
      <c r="C8" s="420"/>
      <c r="D8" s="421"/>
      <c r="E8" s="380"/>
      <c r="F8" s="381"/>
      <c r="G8" s="381"/>
      <c r="H8" s="381"/>
      <c r="I8" s="241"/>
      <c r="J8" s="204"/>
      <c r="K8" s="205"/>
      <c r="L8" s="205"/>
      <c r="M8" s="208"/>
    </row>
    <row r="9" spans="1:13" ht="15" customHeight="1">
      <c r="A9" s="246" t="s">
        <v>8</v>
      </c>
      <c r="B9" s="425"/>
      <c r="C9" s="426"/>
      <c r="D9" s="427"/>
      <c r="E9" s="382"/>
      <c r="F9" s="383"/>
      <c r="G9" s="383"/>
      <c r="H9" s="383"/>
      <c r="I9" s="241"/>
      <c r="J9" s="204"/>
      <c r="K9" s="205"/>
      <c r="L9" s="205"/>
      <c r="M9" s="208"/>
    </row>
    <row r="10" spans="1:13" ht="15" customHeight="1" thickBot="1">
      <c r="A10" s="247" t="s">
        <v>106</v>
      </c>
      <c r="B10" s="422"/>
      <c r="C10" s="423"/>
      <c r="D10" s="424"/>
      <c r="E10" s="384"/>
      <c r="F10" s="385"/>
      <c r="G10" s="385"/>
      <c r="H10" s="385"/>
      <c r="I10" s="408" t="str">
        <f>IF(OR(B15&gt;20000,B16&gt;20000,C16&gt;20000,D16&gt;20000),"Bitte beachten: Da Volumina &gt; 20 ml           nicht Bestandteil der Norm sind,                wurden die Grenzwerte extrapoliert.","")</f>
        <v/>
      </c>
      <c r="J10" s="204"/>
      <c r="K10" s="205"/>
      <c r="L10" s="205"/>
      <c r="M10" s="208"/>
    </row>
    <row r="11" spans="1:13" ht="15" customHeight="1">
      <c r="A11" s="248" t="s">
        <v>50</v>
      </c>
      <c r="B11" s="405"/>
      <c r="C11" s="406"/>
      <c r="D11" s="407"/>
      <c r="E11" s="384"/>
      <c r="F11" s="385"/>
      <c r="G11" s="385"/>
      <c r="H11" s="385"/>
      <c r="I11" s="408"/>
      <c r="J11" s="204"/>
      <c r="K11" s="205"/>
      <c r="L11" s="205"/>
      <c r="M11" s="208"/>
    </row>
    <row r="12" spans="1:13" ht="15" customHeight="1" thickBot="1">
      <c r="A12" s="249" t="s">
        <v>0</v>
      </c>
      <c r="B12" s="402"/>
      <c r="C12" s="403"/>
      <c r="D12" s="404"/>
      <c r="E12" s="386"/>
      <c r="F12" s="387"/>
      <c r="G12" s="387"/>
      <c r="H12" s="387"/>
      <c r="I12" s="408"/>
      <c r="J12" s="209" t="s">
        <v>86</v>
      </c>
      <c r="K12" s="205"/>
      <c r="L12" s="205"/>
      <c r="M12" s="208"/>
    </row>
    <row r="13" spans="1:16" ht="15" customHeight="1">
      <c r="A13" s="251" t="s">
        <v>131</v>
      </c>
      <c r="B13" s="428"/>
      <c r="C13" s="429"/>
      <c r="D13" s="430"/>
      <c r="E13" s="388"/>
      <c r="F13" s="389"/>
      <c r="G13" s="389"/>
      <c r="H13" s="389"/>
      <c r="I13" s="432" t="str">
        <f>IF(COUNT(B15,B16,C16,D16)&lt;1,"",IF(ISBLANK(B14),"Bitte die Auflösung der Waage angeben",IF(AND(MIN(B15,B16,C16,D16)&lt;20,B14&gt;0.001),"Gemäß zug. Norm ist die Auflösung nicht für alle zu prüfenden Volumina geeignet.",IF(AND(MIN(B15,B16,C16,D16)&lt;200,B14&gt;0.01),"Gemäß zug. Norm ist die Auflösung nicht für alle zu prüfenden Volumina geeignet.",IF(AND(MIN(B15,B16,C16,D16)&lt;10000,B14&gt;0.1),"Gemäß zug. Norm ist die Auflösung nicht für alle zu prüfenden Volumina geeignet.",IF(AND(MIN(B15,B16,C16,D16)&lt;1000000,B14&gt;1),"Gemäß zug. Norm ist die Auflösung nicht für alle zu prüfenden Volumina geeignet.",""))))))</f>
        <v/>
      </c>
      <c r="J13" s="409" t="str">
        <f>IF(COUNT(B15,B16,C16,D16)&lt;1,"-",IF(MIN(B15,B16,C16,D16)&lt;20,"Bitte beachten: Die gemäß DIN EN ISO 8655-6:2022-11 geforderte Anzeigegenauigkeit der Waage beträgt für das kleinste hier angegebene Volumen 0,001 mg",IF(MIN(B15,B16,C16,D16)&lt;200,"Bitte beachten: Die gemäß DIN EN ISO 8655-6:2022-11 geforderte Anzeigegenauigkeit der Waage beträgt für das kleinste hier angegebene Volumen 0,01 mg",IF(MIN(B15,B16,C16,D16)&lt;10000,"Bitte beachten: Die gemäß DIN EN ISO 8655-6:2022-11 geforderte Anzeigegenauigkeit der Waage beträgt für das kleinste hier angegebene Volumen 0,1 mg",IF(MIN(B15,B16,C16,D16)&lt;1000000,"Bitte beachten: Die gemäß DIN EN ISO 8655-6:2022-11 geforderte Anzeigegenauigkeit der Waage beträgt für das kleinste hier angegebene Volumen 1 mg","-")))))</f>
        <v>-</v>
      </c>
      <c r="K13" s="410"/>
      <c r="L13" s="410"/>
      <c r="M13" s="410"/>
      <c r="N13" s="410"/>
      <c r="O13" s="410"/>
      <c r="P13" s="410"/>
    </row>
    <row r="14" spans="1:16" ht="15" customHeight="1" thickBot="1">
      <c r="A14" s="331" t="s">
        <v>141</v>
      </c>
      <c r="B14" s="431"/>
      <c r="C14" s="403"/>
      <c r="D14" s="404"/>
      <c r="E14" s="388"/>
      <c r="F14" s="389"/>
      <c r="G14" s="389"/>
      <c r="H14" s="389"/>
      <c r="I14" s="432"/>
      <c r="J14" s="409"/>
      <c r="K14" s="410"/>
      <c r="L14" s="410"/>
      <c r="M14" s="410"/>
      <c r="N14" s="410"/>
      <c r="O14" s="410"/>
      <c r="P14" s="410"/>
    </row>
    <row r="15" spans="1:14" ht="25.5" customHeight="1">
      <c r="A15" s="250" t="s">
        <v>81</v>
      </c>
      <c r="B15" s="414"/>
      <c r="C15" s="415"/>
      <c r="D15" s="416"/>
      <c r="E15" s="388"/>
      <c r="F15" s="389"/>
      <c r="G15" s="389"/>
      <c r="H15" s="389"/>
      <c r="I15" s="334" t="str">
        <f>IF(COUNT(B15,B16,C16,D16)&lt;1,"",IF(AND(COUNT(B15)&lt;1,COUNT(B16,C16,D16)&gt;0),"Nennvolumen?",IF(OR($B15&lt;Grenzwerte_Norm!$A$9,$B15&gt;Grenzwerte_Norm!$A$22),"Für das angegebene Nennvolumen liegen keine Fehlergrenzen vor!",IF(OR(B16&gt;B15,C16&gt;B15,D16&gt;B15),"Mindestens ein Prüfvolumen überschreitet das eingegebene Maximalvolumen!",IF(AND(COUNT(B16:D16)&gt;0,MAX(B16:D16)&lt;&gt;B15),"Das Nennvolumen wurde nicht geprüft!","")))))</f>
        <v/>
      </c>
      <c r="K15" s="330"/>
      <c r="L15" s="330"/>
      <c r="M15" s="330"/>
      <c r="N15" s="330"/>
    </row>
    <row r="16" spans="1:13" ht="15" customHeight="1">
      <c r="A16" s="243" t="s">
        <v>22</v>
      </c>
      <c r="B16" s="252"/>
      <c r="C16" s="252"/>
      <c r="D16" s="253"/>
      <c r="E16" s="336"/>
      <c r="F16" s="336"/>
      <c r="G16" s="336"/>
      <c r="H16" s="336"/>
      <c r="I16" s="254" t="s">
        <v>53</v>
      </c>
      <c r="J16" s="210" t="s">
        <v>104</v>
      </c>
      <c r="K16" s="205"/>
      <c r="L16" s="205"/>
      <c r="M16" s="208"/>
    </row>
    <row r="17" spans="1:13" ht="15" customHeight="1">
      <c r="A17" s="243" t="s">
        <v>21</v>
      </c>
      <c r="B17" s="255"/>
      <c r="C17" s="255"/>
      <c r="D17" s="256"/>
      <c r="E17" s="263"/>
      <c r="F17" s="264"/>
      <c r="G17" s="264"/>
      <c r="H17" s="264"/>
      <c r="I17" s="254" t="s">
        <v>65</v>
      </c>
      <c r="J17" s="204"/>
      <c r="K17" s="211" t="s">
        <v>105</v>
      </c>
      <c r="L17" s="436">
        <v>3</v>
      </c>
      <c r="M17" s="212" t="s">
        <v>130</v>
      </c>
    </row>
    <row r="18" spans="1:12" ht="15" customHeight="1">
      <c r="A18" s="257" t="s">
        <v>49</v>
      </c>
      <c r="B18" s="258"/>
      <c r="C18" s="258"/>
      <c r="D18" s="259"/>
      <c r="E18" s="268"/>
      <c r="F18" s="269"/>
      <c r="G18" s="269"/>
      <c r="H18" s="269"/>
      <c r="I18" s="254" t="s">
        <v>54</v>
      </c>
      <c r="J18" s="204"/>
      <c r="K18" s="211" t="s">
        <v>103</v>
      </c>
      <c r="L18" s="436">
        <v>3</v>
      </c>
    </row>
    <row r="19" spans="1:12" ht="0.6" hidden="1">
      <c r="A19" s="260"/>
      <c r="B19" s="261">
        <f>IF(CEILING(B17,50)-B17&lt;=25,CEILING(B17,50),FLOOR(B17,50))</f>
        <v>0</v>
      </c>
      <c r="C19" s="261">
        <f>IF(CEILING(C17,50)-C17&lt;=25,CEILING(C17,50),FLOOR(C17,50))</f>
        <v>0</v>
      </c>
      <c r="D19" s="262">
        <f>IF(CEILING(D17,50)-D17&lt;=25,CEILING(D17,50),FLOOR(D17,50))</f>
        <v>0</v>
      </c>
      <c r="E19" s="263"/>
      <c r="F19" s="264"/>
      <c r="G19" s="264"/>
      <c r="H19" s="264"/>
      <c r="I19" s="254"/>
      <c r="J19" s="204"/>
      <c r="K19" s="205"/>
      <c r="L19" s="205"/>
    </row>
    <row r="20" spans="1:12" ht="0.75" customHeight="1" hidden="1">
      <c r="A20" s="265" t="s">
        <v>66</v>
      </c>
      <c r="B20" s="266">
        <f>IF(CEILING(B18,0.5)-B18&lt;=0.25,CEILING(B18,0.5),FLOOR(B18,0.5))</f>
        <v>0</v>
      </c>
      <c r="C20" s="266">
        <f>IF(CEILING(C18,0.5)-C18&lt;=0.25,CEILING(C18,0.5),FLOOR(C18,0.5))</f>
        <v>0</v>
      </c>
      <c r="D20" s="267">
        <f>IF(CEILING(D18,0.5)-D18&lt;=0.25,CEILING(D18,0.5),FLOOR(D18,0.5))</f>
        <v>0</v>
      </c>
      <c r="E20" s="268"/>
      <c r="F20" s="269"/>
      <c r="G20" s="269"/>
      <c r="H20" s="269"/>
      <c r="I20" s="254"/>
      <c r="J20" s="204"/>
      <c r="K20" s="205"/>
      <c r="L20" s="205"/>
    </row>
    <row r="21" spans="1:12" ht="15" customHeight="1" thickBot="1">
      <c r="A21" s="270" t="s">
        <v>48</v>
      </c>
      <c r="B21" s="271" t="str">
        <f>IF(OR(ISBLANK(B17),ISBLANK(B18)),"Eingaben?",INDEX('Z-Faktoren'!$B4:$H34,MATCH(B20,'Z-Faktoren'!$A4:$A34,1),MATCH(B19,'Z-Faktoren'!$B3:$H3,1)))</f>
        <v>Eingaben?</v>
      </c>
      <c r="C21" s="271" t="str">
        <f>IF(OR(ISBLANK(C17),ISBLANK(C18)),"Eingaben?",INDEX('Z-Faktoren'!$B4:$H34,MATCH(C20,'Z-Faktoren'!$A4:$A34,1),MATCH(C19,'Z-Faktoren'!$B3:$H3,1)))</f>
        <v>Eingaben?</v>
      </c>
      <c r="D21" s="272" t="str">
        <f>IF(OR(ISBLANK(D17),ISBLANK(D18)),"Eingaben?",INDEX('Z-Faktoren'!$B4:$H34,MATCH(D20,'Z-Faktoren'!$A4:$A34,1),MATCH(D19,'Z-Faktoren'!$B3:$H3,1)))</f>
        <v>Eingaben?</v>
      </c>
      <c r="E21" s="273"/>
      <c r="F21" s="274"/>
      <c r="G21" s="274"/>
      <c r="H21" s="274"/>
      <c r="I21" s="254"/>
      <c r="J21" s="204"/>
      <c r="K21" s="205"/>
      <c r="L21" s="205"/>
    </row>
    <row r="22" spans="1:12" ht="15" customHeight="1">
      <c r="A22" s="275" t="s">
        <v>7</v>
      </c>
      <c r="B22" s="276"/>
      <c r="C22" s="276"/>
      <c r="D22" s="277"/>
      <c r="E22" s="278"/>
      <c r="F22" s="279"/>
      <c r="G22" s="279"/>
      <c r="H22" s="279"/>
      <c r="I22" s="241"/>
      <c r="J22" s="206"/>
      <c r="K22" s="205"/>
      <c r="L22" s="205"/>
    </row>
    <row r="23" spans="1:12" ht="15" customHeight="1">
      <c r="A23" s="280" t="s">
        <v>157</v>
      </c>
      <c r="B23" s="281" t="str">
        <f>IF(OR(ISBLANK($B15),ISBLANK(B16)),"",IF(OR($B15&lt;Grenzwerte_Norm!$A$9,$B15&gt;Grenzwerte_Norm!$A$22),"Nennvol.&lt;&gt; ?",IF($B15/B16&gt;10,"Faktor &gt; 10 !",IF(ISERROR($B15/B16*VLOOKUP($B15,Grenzwerte_Norm!$A$9:$E$22,2,FALSE)),$B15/B16*VLOOKUP($B15,Grenzwerte_Norm!$H$9:$L$23,2),$B15/B16*VLOOKUP($B15,Grenzwerte_Norm!$A$9:$E$22,2,FALSE)))))</f>
        <v/>
      </c>
      <c r="C23" s="281" t="str">
        <f>IF(OR(ISBLANK($B15),ISBLANK(C16)),"",IF(OR($B15&lt;Grenzwerte_Norm!$A$9,$B15&gt;Grenzwerte_Norm!$A$22),"Nennvol.&lt;&gt; ?",IF($B15/C16&gt;10,"Faktor &gt; 10 !",IF(ISERROR($B15/C16*VLOOKUP($B15,Grenzwerte_Norm!$A$9:$E$22,2,FALSE)),$B15/C16*VLOOKUP($B15,Grenzwerte_Norm!$H$9:$L$23,2),$B15/C16*VLOOKUP($B15,Grenzwerte_Norm!$A$9:$E$22,2,FALSE)))))</f>
        <v/>
      </c>
      <c r="D23" s="282" t="str">
        <f>IF(OR(ISBLANK($B15),ISBLANK(D16)),"",IF(OR($B15&lt;Grenzwerte_Norm!$A$9,$B15&gt;Grenzwerte_Norm!$A$22),"Nennvol.&lt;&gt; ?",IF($B15/D16&gt;10,"Faktor &gt; 10 !",IF(ISERROR($B15/D16*VLOOKUP($B15,Grenzwerte_Norm!$A$9:$E$22,2,FALSE)),$B15/D16*VLOOKUP($B15,Grenzwerte_Norm!$H$9:$L$23,2),$B15/D16*VLOOKUP($B15,Grenzwerte_Norm!$A$9:$E$22,2,FALSE)))))</f>
        <v/>
      </c>
      <c r="E23" s="263" t="str">
        <f>IF(COUNT($B15,B16)&lt;2,"",B16/$B15)</f>
        <v/>
      </c>
      <c r="F23" s="264" t="str">
        <f>IF(COUNT($B15,C16)&lt;2,"",C16/$B15)</f>
        <v/>
      </c>
      <c r="G23" s="264" t="str">
        <f>IF(COUNT($B15,D16)&lt;2,"",D16/$B15)</f>
        <v/>
      </c>
      <c r="H23" s="264"/>
      <c r="I23" s="401" t="s">
        <v>144</v>
      </c>
      <c r="J23" s="335" t="str">
        <f>IF(OR(COUNT(B15,B16,C16,D16)&lt;1,AND(COUNT(B15)=1,COUNT(B16,C16,D16)&lt;1)),"-",IF(OR(E23&lt;0.1,F23&lt;0.1,G23&lt;0.1),"Gemäß Prüfnorm darf ein zu prüfendes Volumen nicht weniger als 1/10 des Nennvolumens der Pipette betragen.","-"))</f>
        <v>-</v>
      </c>
      <c r="K23" s="205"/>
      <c r="L23" s="205"/>
    </row>
    <row r="24" spans="1:12" ht="15" customHeight="1">
      <c r="A24" s="280" t="s">
        <v>158</v>
      </c>
      <c r="B24" s="283" t="str">
        <f>IF(OR(ISBLANK($B15),ISBLANK(B16)),"",IF(OR($B15&lt;Grenzwerte_Norm!$A$9,$B15&gt;Grenzwerte_Norm!$A$22),"Nennvol.&lt;&gt; ?",IF($B15/B16&gt;10,"Faktor &gt; 10 !",IF(ISERROR($B15/B16*VLOOKUP($B15,Grenzwerte_Norm!$A$9:$E$22,4,FALSE)),$B15/B16*VLOOKUP($B15,Grenzwerte_Norm!$H$9:$L$23,4),$B15/B16*VLOOKUP($B15,Grenzwerte_Norm!$A$9:$E$22,4,FALSE)))))</f>
        <v/>
      </c>
      <c r="C24" s="283" t="str">
        <f>IF(OR(ISBLANK($B15),ISBLANK(C16)),"",IF(OR($B15&lt;Grenzwerte_Norm!$A$9,$B15&gt;Grenzwerte_Norm!$A$22),"Nennvol.&lt;&gt; ?",IF($B15/C16&gt;10,"Faktor &gt; 10 !",IF(ISERROR($B15/C16*VLOOKUP($B15,Grenzwerte_Norm!$A$9:$E$22,4,FALSE)),$B15/C16*VLOOKUP($B15,Grenzwerte_Norm!$H$9:$L$23,4),$B15/C16*VLOOKUP($B15,Grenzwerte_Norm!$A$9:$E$22,4,FALSE)))))</f>
        <v/>
      </c>
      <c r="D24" s="284" t="str">
        <f>IF(OR(ISBLANK($B15),ISBLANK(D16)),"",IF(OR($B15&lt;Grenzwerte_Norm!$A$9,$B15&gt;Grenzwerte_Norm!$A$22),"Nennvol.&lt;&gt; ?",IF($B15/D16&gt;10,"Faktor &gt; 10 !",IF(ISERROR($B15/D16*VLOOKUP($B15,Grenzwerte_Norm!$A$9:$E$22,4,FALSE)),$B15/D16*VLOOKUP($B15,Grenzwerte_Norm!$H$9:$L$23,4),$B15/D16*VLOOKUP($B15,Grenzwerte_Norm!$A$9:$E$22,4,FALSE)))))</f>
        <v/>
      </c>
      <c r="E24" s="285"/>
      <c r="F24" s="285"/>
      <c r="G24" s="285"/>
      <c r="H24" s="285"/>
      <c r="I24" s="401"/>
      <c r="J24" s="204"/>
      <c r="K24" s="205"/>
      <c r="L24" s="205"/>
    </row>
    <row r="25" spans="1:12" s="214" customFormat="1" ht="15" customHeight="1" thickBot="1">
      <c r="A25" s="286"/>
      <c r="B25" s="287"/>
      <c r="C25" s="287"/>
      <c r="D25" s="288"/>
      <c r="E25" s="278"/>
      <c r="F25" s="279"/>
      <c r="G25" s="279"/>
      <c r="H25" s="279"/>
      <c r="I25" s="289"/>
      <c r="J25" s="209" t="s">
        <v>86</v>
      </c>
      <c r="K25" s="213"/>
      <c r="L25" s="213"/>
    </row>
    <row r="26" spans="1:12" ht="15" customHeight="1">
      <c r="A26" s="290"/>
      <c r="B26" s="291" t="s">
        <v>6</v>
      </c>
      <c r="C26" s="291" t="s">
        <v>6</v>
      </c>
      <c r="D26" s="292" t="s">
        <v>6</v>
      </c>
      <c r="E26" s="293"/>
      <c r="F26" s="294"/>
      <c r="G26" s="294"/>
      <c r="H26" s="294"/>
      <c r="I26" s="241"/>
      <c r="J26" s="215" t="s">
        <v>87</v>
      </c>
      <c r="K26" s="216" t="s">
        <v>87</v>
      </c>
      <c r="L26" s="216" t="s">
        <v>87</v>
      </c>
    </row>
    <row r="27" spans="1:12" ht="14.25" customHeight="1">
      <c r="A27" s="242" t="s">
        <v>10</v>
      </c>
      <c r="B27" s="373"/>
      <c r="C27" s="373"/>
      <c r="D27" s="374"/>
      <c r="E27" s="390" t="str">
        <f>IF(ISBLANK(B27),"",IF(ISNUMBER(1*B27),1*B27,"?"))</f>
        <v/>
      </c>
      <c r="F27" s="391" t="str">
        <f aca="true" t="shared" si="0" ref="F27:G36">IF(ISBLANK(C27),"",IF(ISNUMBER(1*C27),1*C27,""))</f>
        <v/>
      </c>
      <c r="G27" s="391" t="str">
        <f t="shared" si="0"/>
        <v/>
      </c>
      <c r="H27" s="391">
        <f>IF(NOT(AND(ISNUMBER(1*B27),ISNUMBER(1*C27),ISNUMBER(1*D27))),1,0)</f>
        <v>0</v>
      </c>
      <c r="I27" s="398" t="str">
        <f>IF(AND(ISNUMBER(1*B27),ISNUMBER(1*C27),ISNUMBER(1*D27)),"","fehlerhafte Eingabe")</f>
        <v/>
      </c>
      <c r="J27" s="217" t="str">
        <f>IF(OR(ISTEXT(B$21),ISBLANK(B27),ISERROR(B27*B$21*1000)),"",B27*B$21*1000)</f>
        <v/>
      </c>
      <c r="K27" s="218" t="str">
        <f aca="true" t="shared" si="1" ref="K27:L36">IF(OR(ISTEXT(C$21),ISBLANK(C27),ISERROR(C27*C$21*1000)),"",C27*C$21*1000)</f>
        <v/>
      </c>
      <c r="L27" s="218" t="str">
        <f t="shared" si="1"/>
        <v/>
      </c>
    </row>
    <row r="28" spans="1:12" ht="14.25" customHeight="1">
      <c r="A28" s="242" t="s">
        <v>11</v>
      </c>
      <c r="B28" s="375"/>
      <c r="C28" s="375"/>
      <c r="D28" s="376"/>
      <c r="E28" s="390" t="str">
        <f aca="true" t="shared" si="2" ref="E28:E36">IF(ISBLANK(B28),"",IF(ISNUMBER(1*B28),1*B28,""))</f>
        <v/>
      </c>
      <c r="F28" s="391" t="str">
        <f t="shared" si="0"/>
        <v/>
      </c>
      <c r="G28" s="391" t="str">
        <f t="shared" si="0"/>
        <v/>
      </c>
      <c r="H28" s="391">
        <f aca="true" t="shared" si="3" ref="H28:H36">IF(NOT(AND(ISNUMBER(1*B28),ISNUMBER(1*C28),ISNUMBER(1*D28))),1,0)</f>
        <v>0</v>
      </c>
      <c r="I28" s="398" t="str">
        <f aca="true" t="shared" si="4" ref="I28:I36">IF(AND(ISNUMBER(1*B28),ISNUMBER(1*C28),ISNUMBER(1*D28)),"","fehlerhafte Eingabe")</f>
        <v/>
      </c>
      <c r="J28" s="219" t="str">
        <f aca="true" t="shared" si="5" ref="J28:J36">IF(OR(ISTEXT(B$21),ISBLANK(B28),ISERROR(B28*B$21*1000)),"",B28*B$21*1000)</f>
        <v/>
      </c>
      <c r="K28" s="220" t="str">
        <f t="shared" si="1"/>
        <v/>
      </c>
      <c r="L28" s="220" t="str">
        <f t="shared" si="1"/>
        <v/>
      </c>
    </row>
    <row r="29" spans="1:12" ht="14.25" customHeight="1">
      <c r="A29" s="242" t="s">
        <v>12</v>
      </c>
      <c r="B29" s="375"/>
      <c r="C29" s="375"/>
      <c r="D29" s="376"/>
      <c r="E29" s="390" t="str">
        <f t="shared" si="2"/>
        <v/>
      </c>
      <c r="F29" s="391" t="str">
        <f t="shared" si="0"/>
        <v/>
      </c>
      <c r="G29" s="391" t="str">
        <f t="shared" si="0"/>
        <v/>
      </c>
      <c r="H29" s="391">
        <f t="shared" si="3"/>
        <v>0</v>
      </c>
      <c r="I29" s="398" t="str">
        <f t="shared" si="4"/>
        <v/>
      </c>
      <c r="J29" s="219" t="str">
        <f t="shared" si="5"/>
        <v/>
      </c>
      <c r="K29" s="220" t="str">
        <f t="shared" si="1"/>
        <v/>
      </c>
      <c r="L29" s="220" t="str">
        <f t="shared" si="1"/>
        <v/>
      </c>
    </row>
    <row r="30" spans="1:12" ht="14.25" customHeight="1">
      <c r="A30" s="242" t="s">
        <v>13</v>
      </c>
      <c r="B30" s="375"/>
      <c r="C30" s="375"/>
      <c r="D30" s="376"/>
      <c r="E30" s="390" t="str">
        <f t="shared" si="2"/>
        <v/>
      </c>
      <c r="F30" s="391" t="str">
        <f t="shared" si="0"/>
        <v/>
      </c>
      <c r="G30" s="391" t="str">
        <f t="shared" si="0"/>
        <v/>
      </c>
      <c r="H30" s="391">
        <f t="shared" si="3"/>
        <v>0</v>
      </c>
      <c r="I30" s="398" t="str">
        <f t="shared" si="4"/>
        <v/>
      </c>
      <c r="J30" s="219" t="str">
        <f t="shared" si="5"/>
        <v/>
      </c>
      <c r="K30" s="220" t="str">
        <f t="shared" si="1"/>
        <v/>
      </c>
      <c r="L30" s="220" t="str">
        <f t="shared" si="1"/>
        <v/>
      </c>
    </row>
    <row r="31" spans="1:12" ht="14.25" customHeight="1">
      <c r="A31" s="242" t="s">
        <v>14</v>
      </c>
      <c r="B31" s="375"/>
      <c r="C31" s="375"/>
      <c r="D31" s="376"/>
      <c r="E31" s="390" t="str">
        <f t="shared" si="2"/>
        <v/>
      </c>
      <c r="F31" s="391" t="str">
        <f t="shared" si="0"/>
        <v/>
      </c>
      <c r="G31" s="391" t="str">
        <f t="shared" si="0"/>
        <v/>
      </c>
      <c r="H31" s="391">
        <f t="shared" si="3"/>
        <v>0</v>
      </c>
      <c r="I31" s="398" t="str">
        <f t="shared" si="4"/>
        <v/>
      </c>
      <c r="J31" s="219" t="str">
        <f t="shared" si="5"/>
        <v/>
      </c>
      <c r="K31" s="220" t="str">
        <f t="shared" si="1"/>
        <v/>
      </c>
      <c r="L31" s="220" t="str">
        <f t="shared" si="1"/>
        <v/>
      </c>
    </row>
    <row r="32" spans="1:12" ht="14.25" customHeight="1">
      <c r="A32" s="242" t="s">
        <v>15</v>
      </c>
      <c r="B32" s="377"/>
      <c r="C32" s="375"/>
      <c r="D32" s="376"/>
      <c r="E32" s="390" t="str">
        <f t="shared" si="2"/>
        <v/>
      </c>
      <c r="F32" s="391" t="str">
        <f t="shared" si="0"/>
        <v/>
      </c>
      <c r="G32" s="391" t="str">
        <f t="shared" si="0"/>
        <v/>
      </c>
      <c r="H32" s="391">
        <f t="shared" si="3"/>
        <v>0</v>
      </c>
      <c r="I32" s="398" t="str">
        <f t="shared" si="4"/>
        <v/>
      </c>
      <c r="J32" s="219" t="str">
        <f t="shared" si="5"/>
        <v/>
      </c>
      <c r="K32" s="220" t="str">
        <f t="shared" si="1"/>
        <v/>
      </c>
      <c r="L32" s="220" t="str">
        <f t="shared" si="1"/>
        <v/>
      </c>
    </row>
    <row r="33" spans="1:12" ht="14.25" customHeight="1">
      <c r="A33" s="242" t="s">
        <v>16</v>
      </c>
      <c r="B33" s="377"/>
      <c r="C33" s="375"/>
      <c r="D33" s="376"/>
      <c r="E33" s="390" t="str">
        <f t="shared" si="2"/>
        <v/>
      </c>
      <c r="F33" s="391" t="str">
        <f t="shared" si="0"/>
        <v/>
      </c>
      <c r="G33" s="391" t="str">
        <f t="shared" si="0"/>
        <v/>
      </c>
      <c r="H33" s="391">
        <f t="shared" si="3"/>
        <v>0</v>
      </c>
      <c r="I33" s="398" t="str">
        <f t="shared" si="4"/>
        <v/>
      </c>
      <c r="J33" s="219" t="str">
        <f t="shared" si="5"/>
        <v/>
      </c>
      <c r="K33" s="220" t="str">
        <f t="shared" si="1"/>
        <v/>
      </c>
      <c r="L33" s="220" t="str">
        <f t="shared" si="1"/>
        <v/>
      </c>
    </row>
    <row r="34" spans="1:12" ht="14.25" customHeight="1">
      <c r="A34" s="242" t="s">
        <v>17</v>
      </c>
      <c r="B34" s="377"/>
      <c r="C34" s="375"/>
      <c r="D34" s="376"/>
      <c r="E34" s="390" t="str">
        <f t="shared" si="2"/>
        <v/>
      </c>
      <c r="F34" s="391" t="str">
        <f t="shared" si="0"/>
        <v/>
      </c>
      <c r="G34" s="391" t="str">
        <f t="shared" si="0"/>
        <v/>
      </c>
      <c r="H34" s="391">
        <f t="shared" si="3"/>
        <v>0</v>
      </c>
      <c r="I34" s="398" t="str">
        <f t="shared" si="4"/>
        <v/>
      </c>
      <c r="J34" s="219" t="str">
        <f t="shared" si="5"/>
        <v/>
      </c>
      <c r="K34" s="220" t="str">
        <f t="shared" si="1"/>
        <v/>
      </c>
      <c r="L34" s="220" t="str">
        <f t="shared" si="1"/>
        <v/>
      </c>
    </row>
    <row r="35" spans="1:12" ht="14.25" customHeight="1">
      <c r="A35" s="242" t="s">
        <v>18</v>
      </c>
      <c r="B35" s="377"/>
      <c r="C35" s="375"/>
      <c r="D35" s="376"/>
      <c r="E35" s="390" t="str">
        <f t="shared" si="2"/>
        <v/>
      </c>
      <c r="F35" s="391" t="str">
        <f t="shared" si="0"/>
        <v/>
      </c>
      <c r="G35" s="391" t="str">
        <f t="shared" si="0"/>
        <v/>
      </c>
      <c r="H35" s="391">
        <f t="shared" si="3"/>
        <v>0</v>
      </c>
      <c r="I35" s="398" t="str">
        <f t="shared" si="4"/>
        <v/>
      </c>
      <c r="J35" s="219" t="str">
        <f t="shared" si="5"/>
        <v/>
      </c>
      <c r="K35" s="220" t="str">
        <f t="shared" si="1"/>
        <v/>
      </c>
      <c r="L35" s="220" t="str">
        <f t="shared" si="1"/>
        <v/>
      </c>
    </row>
    <row r="36" spans="1:12" ht="14.25" customHeight="1">
      <c r="A36" s="295" t="s">
        <v>9</v>
      </c>
      <c r="B36" s="378"/>
      <c r="C36" s="378"/>
      <c r="D36" s="379"/>
      <c r="E36" s="390" t="str">
        <f t="shared" si="2"/>
        <v/>
      </c>
      <c r="F36" s="391" t="str">
        <f t="shared" si="0"/>
        <v/>
      </c>
      <c r="G36" s="391" t="str">
        <f t="shared" si="0"/>
        <v/>
      </c>
      <c r="H36" s="391">
        <f t="shared" si="3"/>
        <v>0</v>
      </c>
      <c r="I36" s="398" t="str">
        <f t="shared" si="4"/>
        <v/>
      </c>
      <c r="J36" s="221" t="str">
        <f t="shared" si="5"/>
        <v/>
      </c>
      <c r="K36" s="222" t="str">
        <f t="shared" si="1"/>
        <v/>
      </c>
      <c r="L36" s="222" t="str">
        <f t="shared" si="1"/>
        <v/>
      </c>
    </row>
    <row r="37" spans="1:12" ht="16.5" customHeight="1">
      <c r="A37" s="293" t="s">
        <v>3</v>
      </c>
      <c r="B37" s="296" t="str">
        <f>IF(ISERROR(AVERAGE(E27:E36)),"",AVERAGE(E27:E36))</f>
        <v/>
      </c>
      <c r="C37" s="296" t="str">
        <f>IF(ISERROR(AVERAGE(F27:F36)),"",AVERAGE(F27:F36))</f>
        <v/>
      </c>
      <c r="D37" s="297" t="str">
        <f>IF(ISERROR(AVERAGE(G27:G36)),"",AVERAGE(G27:G36))</f>
        <v/>
      </c>
      <c r="E37" s="298"/>
      <c r="F37" s="298"/>
      <c r="G37" s="298"/>
      <c r="H37" s="298"/>
      <c r="I37" s="241"/>
      <c r="J37" s="217" t="str">
        <f>IF(ISERROR(AVERAGE(J27:J36)),"",AVERAGE(J27:J36))</f>
        <v/>
      </c>
      <c r="K37" s="218" t="str">
        <f>IF(ISERROR(AVERAGE(K27:K36)),"",AVERAGE(K27:K36))</f>
        <v/>
      </c>
      <c r="L37" s="218" t="str">
        <f>IF(ISERROR(AVERAGE(L27:L36)),"",AVERAGE(L27:L36))</f>
        <v/>
      </c>
    </row>
    <row r="38" spans="1:12" ht="15" customHeight="1">
      <c r="A38" s="239"/>
      <c r="B38" s="299" t="str">
        <f>IF(OR(ISBLANK(B21),ISERROR(B37*B21*1000)),"",B37*B21*1000)</f>
        <v/>
      </c>
      <c r="C38" s="299" t="str">
        <f>IF(OR(ISBLANK(C21),ISERROR(C37*C21*1000)),"",C37*C21*1000)</f>
        <v/>
      </c>
      <c r="D38" s="300" t="str">
        <f>IF(OR(ISBLANK(D21),ISERROR(D37*D21*1000)),"",D37*D21*1000)</f>
        <v/>
      </c>
      <c r="E38" s="301"/>
      <c r="F38" s="301"/>
      <c r="G38" s="301"/>
      <c r="H38" s="301"/>
      <c r="I38" s="241"/>
      <c r="J38" s="204"/>
      <c r="K38" s="205"/>
      <c r="L38" s="205"/>
    </row>
    <row r="39" spans="1:12" ht="9" customHeight="1" thickBot="1">
      <c r="A39" s="302"/>
      <c r="B39" s="303"/>
      <c r="C39" s="303"/>
      <c r="D39" s="304"/>
      <c r="E39" s="305"/>
      <c r="F39" s="301"/>
      <c r="G39" s="301"/>
      <c r="H39" s="301"/>
      <c r="I39" s="241"/>
      <c r="J39" s="204"/>
      <c r="K39" s="205"/>
      <c r="L39" s="205"/>
    </row>
    <row r="40" spans="1:12" ht="16.5" customHeight="1">
      <c r="A40" s="306" t="s">
        <v>154</v>
      </c>
      <c r="B40" s="393" t="str">
        <f>IF(AND(ISTEXT(B21),ISTEXT(B23),COUNT(E27:E36)=0),"",IF(OR(ISBLANK(B16),ISTEXT(B16),ISTEXT(B21),ISTEXT(B23),ISTEXT(B38),COUNT(E27:E36)&lt;3),"?",(B38-B16)/B16*100))</f>
        <v/>
      </c>
      <c r="C40" s="393" t="str">
        <f>IF(AND(ISTEXT(C21),ISTEXT(C23),COUNT(F27:F36)=0),"",IF(OR(ISBLANK(C16),ISTEXT(C16),ISTEXT(C21),ISTEXT(C23),ISTEXT(C38),COUNT(F27:F36)&lt;3),"?",(C38-C16)/C16*100))</f>
        <v/>
      </c>
      <c r="D40" s="394" t="str">
        <f>IF(AND(ISTEXT(D21),ISTEXT(D23),COUNT(G27:G36)=0),"",IF(OR(ISBLANK(D16),ISTEXT(D16),ISTEXT(D21),ISTEXT(D23),ISTEXT(D38),COUNT(G27:G36)&lt;3),"?",(D38-D16)/D16*100))</f>
        <v/>
      </c>
      <c r="E40" s="392">
        <f>IF(ISNUMBER(B40),B40,0)</f>
        <v>0</v>
      </c>
      <c r="F40" s="392">
        <f>IF(ISNUMBER(C40),C40,0)</f>
        <v>0</v>
      </c>
      <c r="G40" s="392">
        <f>IF(ISNUMBER(D40),D40,0)</f>
        <v>0</v>
      </c>
      <c r="H40" s="392"/>
      <c r="I40" s="395" t="str">
        <f>IF(OR(AND(COUNT(E27:E36)&gt;0,COUNT(E27:E36)&lt;3),AND(COUNT(F27:F36)&gt;0,COUNT(F27:F36)&lt;3),AND(COUNT(G27:G36)&gt;0,COUNT(G27:G36)&lt;3)),"Mindestanzahl Messungen nicht erfüllt","")</f>
        <v/>
      </c>
      <c r="J40" s="341"/>
      <c r="K40" s="205"/>
      <c r="L40" s="205"/>
    </row>
    <row r="41" spans="1:12" ht="27" customHeight="1" thickBot="1">
      <c r="A41" s="437" t="s">
        <v>164</v>
      </c>
      <c r="B41" s="307" t="str">
        <f>IF(AND(ISTEXT(B21),ISTEXT(B23),COUNT(E27:E36)=0),"",IF(OR(B40=0,B40="?"),"",IF(AND(COUNT($B15)&lt;1,COUNT($B16,$C16,$D16)&gt;0),"?",IF(OR(B40&gt;B23,B40&lt;-B23),"außerhalb     der Toleranz!",""))))</f>
        <v/>
      </c>
      <c r="C41" s="307" t="str">
        <f>IF(AND(ISTEXT(C21),ISTEXT(C23),COUNT(F27:F36)=0),"",IF(OR(C40=0,C40="?"),"",IF(AND(COUNT($B15)&lt;1,COUNT($B16,$C16,$D16)&gt;0),"?",IF(OR(C40&gt;C23,C40&lt;-C23),"außerhalb     der Toleranz!",""))))</f>
        <v/>
      </c>
      <c r="D41" s="308" t="str">
        <f>IF(AND(ISTEXT(D21),ISTEXT(D23),COUNT(G27:G36)=0),"",IF(OR(D40=0,D40="?"),"",IF(AND(COUNT($B15)&lt;1,COUNT($B16,$C16,$D16)&gt;0),"?",IF(OR(D40&gt;D23,D40&lt;-D23),"außerhalb     der Toleranz!",""))))</f>
        <v/>
      </c>
      <c r="E41" s="301"/>
      <c r="F41" s="301"/>
      <c r="G41" s="301"/>
      <c r="H41" s="301"/>
      <c r="I41" s="310" t="str">
        <f>IF(OR(E40="?",F40="?",G40="?"),"",IF(OR(E40&lt;-L17,E40&gt;L17,F40&lt;-L17,F40&gt;L17,G40&lt;-L17,G40&gt;L17),"Unrichtigkeit nicht durchgängig ≤ ± "&amp;L17&amp;"%",""))</f>
        <v/>
      </c>
      <c r="J41" s="341"/>
      <c r="K41" s="342"/>
      <c r="L41" s="342"/>
    </row>
    <row r="42" spans="1:12" ht="16.5" customHeight="1">
      <c r="A42" s="306" t="s">
        <v>156</v>
      </c>
      <c r="B42" s="393" t="str">
        <f>IF(AND(ISTEXT(B21),ISTEXT(B23),COUNT(E27:E36)=0),"",IF(OR(ISBLANK(B16),ISTEXT(B16),ISTEXT(B38),COUNT(E27:E36)&lt;3),"?",STDEV(E27:E36)/B37*100))</f>
        <v/>
      </c>
      <c r="C42" s="393" t="str">
        <f>IF(AND(ISTEXT(C21),ISTEXT(C23),COUNT(F27:F36)=0),"",IF(OR(ISBLANK(C16),ISTEXT(C16),ISTEXT(C38),COUNT(F27:F36)&lt;3),"?",STDEV(F27:F36)/C37*100))</f>
        <v/>
      </c>
      <c r="D42" s="397" t="str">
        <f>IF(AND(ISTEXT(D21),ISTEXT(D23),COUNT(G27:G36)=0),"",IF(OR(ISBLANK(D16),ISTEXT(D16),ISTEXT(D38),COUNT(G27:G36)&lt;3),"?",STDEV(G27:G36)/D37*100))</f>
        <v/>
      </c>
      <c r="E42" s="392">
        <f>IF(ISNUMBER(B42),B42,0)</f>
        <v>0</v>
      </c>
      <c r="F42" s="392">
        <f>IF(ISNUMBER(C42),C42,0)</f>
        <v>0</v>
      </c>
      <c r="G42" s="392">
        <f>IF(ISNUMBER(D42),D42,0)</f>
        <v>0</v>
      </c>
      <c r="H42" s="392"/>
      <c r="I42" s="311" t="str">
        <f>IF(OR(E42="?",F42="?",G42="?"),"",IF(OR(E42&gt;L17,F42&gt;L17,G42&gt;L17),"Interner Labor-Grenzwert überschritten",""))</f>
        <v/>
      </c>
      <c r="J42" s="341"/>
      <c r="K42" s="342"/>
      <c r="L42" s="342"/>
    </row>
    <row r="43" spans="1:12" ht="27" customHeight="1">
      <c r="A43" s="438" t="s">
        <v>165</v>
      </c>
      <c r="B43" s="312" t="str">
        <f>IF(AND(ISTEXT(B21),ISTEXT(B23),COUNT(E27:E36)=0),"",IF(OR(B42=0,B42="?"),"",IF(AND(COUNT($B15)&lt;1,COUNT($B16,$C16,$D16)&gt;0),"?",IF(B42&gt;B24,"Grenzwert überschritten",""))))</f>
        <v/>
      </c>
      <c r="C43" s="312" t="str">
        <f>IF(AND(ISTEXT(C21),ISTEXT(C23),COUNT(F27:F36)=0),"",IF(OR(C42=0,C42="?"),"",IF(AND(COUNT($B15)&lt;1,COUNT($B16,$C16,$D16)&gt;0),"?",IF(C42&gt;C24,"Grenzwert überschritten",""))))</f>
        <v/>
      </c>
      <c r="D43" s="313" t="str">
        <f>IF(AND(ISTEXT(D21),ISTEXT(D23),COUNT(G27:G36)=0),"",IF(OR(D42=0,D42="?"),"",IF(AND(COUNT($B15)&lt;1,COUNT($B16,$C16,$D16)&gt;0),"?",IF(D42&gt;D24,"Grenzwert überschritten",""))))</f>
        <v/>
      </c>
      <c r="E43" s="392"/>
      <c r="F43" s="392"/>
      <c r="G43" s="392"/>
      <c r="H43" s="392"/>
      <c r="I43" s="310" t="str">
        <f>IF(OR(E42="?",F42="?",G42="?"),"",IF(OR(E42&gt;L18,F42&gt;L18,G42&gt;L18),"Unpräzision nicht durchgängig ≤ "&amp;L17&amp;"%",""))</f>
        <v/>
      </c>
      <c r="J43" s="341"/>
      <c r="K43" s="342"/>
      <c r="L43" s="342"/>
    </row>
    <row r="44" spans="1:12" ht="9.75" customHeight="1">
      <c r="A44" s="314" t="s">
        <v>150</v>
      </c>
      <c r="B44" s="309"/>
      <c r="C44" s="309"/>
      <c r="D44" s="309"/>
      <c r="E44" s="309"/>
      <c r="F44" s="309"/>
      <c r="G44" s="309"/>
      <c r="H44" s="309"/>
      <c r="I44" s="241"/>
      <c r="J44" s="204"/>
      <c r="K44" s="205"/>
      <c r="L44" s="205"/>
    </row>
    <row r="45" spans="1:12" ht="9.75" customHeight="1">
      <c r="A45" s="314" t="s">
        <v>153</v>
      </c>
      <c r="B45" s="244"/>
      <c r="C45" s="244"/>
      <c r="D45" s="244"/>
      <c r="E45" s="244"/>
      <c r="F45" s="244"/>
      <c r="G45" s="244"/>
      <c r="H45" s="244"/>
      <c r="I45" s="241"/>
      <c r="J45" s="204"/>
      <c r="K45" s="205"/>
      <c r="L45" s="205"/>
    </row>
    <row r="46" spans="1:12" ht="6" customHeight="1">
      <c r="A46" s="315"/>
      <c r="B46" s="244"/>
      <c r="C46" s="244"/>
      <c r="D46" s="244"/>
      <c r="E46" s="244"/>
      <c r="F46" s="244"/>
      <c r="G46" s="244"/>
      <c r="H46" s="244"/>
      <c r="I46" s="241"/>
      <c r="J46" s="204"/>
      <c r="K46" s="205"/>
      <c r="L46" s="205"/>
    </row>
    <row r="47" spans="1:12" ht="15.75">
      <c r="A47" s="316" t="s">
        <v>51</v>
      </c>
      <c r="B47" s="244"/>
      <c r="C47" s="244"/>
      <c r="D47" s="244"/>
      <c r="E47" s="244"/>
      <c r="F47" s="244"/>
      <c r="G47" s="244"/>
      <c r="H47" s="244"/>
      <c r="I47" s="241"/>
      <c r="J47" s="204"/>
      <c r="K47" s="205"/>
      <c r="L47" s="205"/>
    </row>
    <row r="48" spans="1:12" ht="15" customHeight="1">
      <c r="A48" s="244" t="str">
        <f>IF(SUM(E40:G40)=0,"",IF(OR(B40="?",C40="?",D40="?",B41="?",C41="?",D41="?",SUM(H27:H36)&gt;0),"Ungenügende Eingabe. Bitte korrigieren.",IF(AND(B41="",C41="",D41=""),"Anforderung an die systematische Messabweichung erfüllt","Anforderung an die systematische Messabweichung nicht erfüllt!")))</f>
        <v/>
      </c>
      <c r="B48" s="345"/>
      <c r="C48" s="244"/>
      <c r="D48" s="336"/>
      <c r="E48" s="244"/>
      <c r="F48" s="244"/>
      <c r="G48" s="244"/>
      <c r="H48" s="244"/>
      <c r="I48" s="241"/>
      <c r="J48" s="204"/>
      <c r="K48" s="205"/>
      <c r="L48" s="205"/>
    </row>
    <row r="49" spans="1:12" ht="15" customHeight="1">
      <c r="A49" s="244" t="str">
        <f>IF(SUM(E42:G42)=0,"",IF(OR(B42="?",C42="?",D42="?",B43="?",C43="?",D43="?",SUM(H27:H36)&gt;0),"Ungenügende Eingabe. Bitte korrigieren.",IF(AND(COUNT(B15)&lt;1,COUNT(B16,C16,D16)&gt;0),"Nennvolumen?",IF(AND(B43="",C43="",D43=""),"Anforderung an die zufällige Messabweichung erfüllt","Anforderung an die zufällige Messabweichung nicht erfüllt!"))))</f>
        <v/>
      </c>
      <c r="B49" s="345"/>
      <c r="C49" s="244"/>
      <c r="D49" s="336"/>
      <c r="E49" s="244"/>
      <c r="F49" s="244"/>
      <c r="G49" s="244"/>
      <c r="H49" s="244"/>
      <c r="I49" s="241"/>
      <c r="J49" s="204"/>
      <c r="K49" s="205"/>
      <c r="L49" s="205"/>
    </row>
    <row r="50" spans="1:12" ht="24" customHeight="1">
      <c r="A50" s="316" t="s">
        <v>52</v>
      </c>
      <c r="B50" s="317" t="str">
        <f>IF(OR(B40="?",C40="?",D40="?",B41="?",C41="?",D41="?",B42="?",C42="?",D42="?",B43="?",C43="?",D43="?",AND(E40=0,F40=0,G40=0,E42=0,F42=0,G42=0)),"",IF(OR(I13&lt;&gt;"",I15&lt;&gt;"",SUM(H27:H36)&gt;0),"Bitte Eingaben anhand der gegebenen Hinweise plausibilisieren!",IF(OR(ISBLANK(B8),ISBLANK(B9),ISBLANK(B10),ISBLANK(B11),ISBLANK(B12),ISBLANK(B13),ISBLANK(B14)),"Bitte die Daten der Pipette bzw. der Waage vollständig angeben",IF(AND(B41="",C41="",D41="",B43="",C43="",D43=""),"Gerät  "&amp;B8&amp;" hat die Prüfung bestanden","Pipette "&amp;B8&amp;" hat die Prüfung NICHT bestanden!"))))</f>
        <v/>
      </c>
      <c r="C50" s="244"/>
      <c r="D50" s="244"/>
      <c r="E50" s="244"/>
      <c r="F50" s="244"/>
      <c r="G50" s="244"/>
      <c r="H50" s="244"/>
      <c r="I50" s="241"/>
      <c r="J50" s="204"/>
      <c r="K50" s="205"/>
      <c r="L50" s="205"/>
    </row>
    <row r="51" spans="1:12" ht="21" customHeight="1">
      <c r="A51" s="318" t="s">
        <v>107</v>
      </c>
      <c r="B51" s="319"/>
      <c r="C51" s="320"/>
      <c r="D51" s="320"/>
      <c r="E51" s="320"/>
      <c r="F51" s="320"/>
      <c r="G51" s="320"/>
      <c r="H51" s="320"/>
      <c r="I51" s="321"/>
      <c r="J51" s="204"/>
      <c r="K51" s="205"/>
      <c r="L51" s="205"/>
    </row>
    <row r="52" spans="1:12" ht="15" customHeight="1">
      <c r="A52" s="322"/>
      <c r="B52" s="323"/>
      <c r="C52" s="324"/>
      <c r="D52" s="324"/>
      <c r="E52" s="324"/>
      <c r="F52" s="324"/>
      <c r="G52" s="324"/>
      <c r="H52" s="324"/>
      <c r="I52" s="325"/>
      <c r="J52" s="204"/>
      <c r="K52" s="205"/>
      <c r="L52" s="205"/>
    </row>
    <row r="53" spans="1:12" ht="20.25" customHeight="1">
      <c r="A53" s="333" t="s">
        <v>143</v>
      </c>
      <c r="B53" s="332"/>
      <c r="C53" s="244"/>
      <c r="D53" s="244"/>
      <c r="E53" s="244"/>
      <c r="F53" s="244"/>
      <c r="G53" s="244"/>
      <c r="H53" s="244"/>
      <c r="I53" s="241"/>
      <c r="J53" s="204"/>
      <c r="K53" s="205"/>
      <c r="L53" s="205"/>
    </row>
    <row r="54" spans="1:12" ht="13.5">
      <c r="A54" s="326"/>
      <c r="B54" s="327"/>
      <c r="C54" s="328"/>
      <c r="D54" s="328"/>
      <c r="E54" s="328"/>
      <c r="F54" s="328"/>
      <c r="G54" s="328"/>
      <c r="H54" s="328"/>
      <c r="I54" s="233"/>
      <c r="J54" s="204"/>
      <c r="K54" s="205"/>
      <c r="L54" s="205"/>
    </row>
    <row r="55" spans="1:3" ht="12.75">
      <c r="A55" s="207"/>
      <c r="B55" s="207"/>
      <c r="C55" s="207"/>
    </row>
    <row r="56" spans="1:3" ht="12.75">
      <c r="A56" s="207"/>
      <c r="B56" s="207"/>
      <c r="C56" s="207"/>
    </row>
    <row r="57" spans="1:3" ht="12.75">
      <c r="A57" s="207"/>
      <c r="B57" s="207"/>
      <c r="C57" s="207"/>
    </row>
    <row r="58" spans="1:3" ht="12.75">
      <c r="A58" s="207"/>
      <c r="B58" s="207"/>
      <c r="C58" s="207"/>
    </row>
    <row r="59" spans="1:3" ht="12.75">
      <c r="A59" s="207"/>
      <c r="B59" s="207"/>
      <c r="C59" s="207"/>
    </row>
    <row r="60" spans="1:3" ht="12.75">
      <c r="A60" s="207"/>
      <c r="B60" s="207"/>
      <c r="C60" s="207"/>
    </row>
    <row r="61" spans="1:3" ht="12.75">
      <c r="A61" s="207"/>
      <c r="B61" s="207"/>
      <c r="C61" s="207"/>
    </row>
    <row r="62" spans="1:3" ht="12.75">
      <c r="A62" s="207"/>
      <c r="B62" s="207"/>
      <c r="C62" s="207"/>
    </row>
  </sheetData>
  <sheetProtection sheet="1" objects="1" scenarios="1" selectLockedCells="1"/>
  <mergeCells count="14">
    <mergeCell ref="C2:I2"/>
    <mergeCell ref="B15:D15"/>
    <mergeCell ref="A2:B2"/>
    <mergeCell ref="B8:D8"/>
    <mergeCell ref="B10:D10"/>
    <mergeCell ref="B9:D9"/>
    <mergeCell ref="B13:D13"/>
    <mergeCell ref="B14:D14"/>
    <mergeCell ref="I13:I14"/>
    <mergeCell ref="I23:I24"/>
    <mergeCell ref="B12:D12"/>
    <mergeCell ref="B11:D11"/>
    <mergeCell ref="I10:I12"/>
    <mergeCell ref="J13:P14"/>
  </mergeCells>
  <conditionalFormatting sqref="A48">
    <cfRule type="cellIs" priority="9" dxfId="12" operator="equal" stopIfTrue="1">
      <formula>"Die Unrichtigkeitsanforderung der zugrunde liegenden Norm wird nicht erfüllt!"</formula>
    </cfRule>
  </conditionalFormatting>
  <conditionalFormatting sqref="A49">
    <cfRule type="cellIs" priority="10" dxfId="12" operator="equal" stopIfTrue="1">
      <formula>"Die Unpräzisionsanforderung der zugrunde liegenden Norm wird nicht erfüllt!"</formula>
    </cfRule>
  </conditionalFormatting>
  <conditionalFormatting sqref="A26">
    <cfRule type="cellIs" priority="11" dxfId="2" operator="notBetween" stopIfTrue="1">
      <formula>0</formula>
      <formula>50</formula>
    </cfRule>
  </conditionalFormatting>
  <conditionalFormatting sqref="I15">
    <cfRule type="cellIs" priority="8" dxfId="7" operator="notEqual" stopIfTrue="1">
      <formula>""</formula>
    </cfRule>
  </conditionalFormatting>
  <conditionalFormatting sqref="A48:A49">
    <cfRule type="cellIs" priority="7" dxfId="2" operator="equal" stopIfTrue="1">
      <formula>"Ungenügende Eingabe. Bitte korrigieren."</formula>
    </cfRule>
  </conditionalFormatting>
  <conditionalFormatting sqref="B40:D40 B42:D42">
    <cfRule type="cellIs" priority="4" dxfId="8" operator="equal" stopIfTrue="1">
      <formula>"?"</formula>
    </cfRule>
  </conditionalFormatting>
  <conditionalFormatting sqref="I13:I14">
    <cfRule type="cellIs" priority="3" dxfId="7" operator="notEqual" stopIfTrue="1">
      <formula>""</formula>
    </cfRule>
  </conditionalFormatting>
  <conditionalFormatting sqref="B50">
    <cfRule type="cellIs" priority="1" dxfId="2" operator="equal" stopIfTrue="1">
      <formula>"Bitte Eingaben anhand der gegebenen Hinweise plausibilisieren!"</formula>
    </cfRule>
    <cfRule type="cellIs" priority="2" dxfId="2" operator="equal" stopIfTrue="1">
      <formula>"Bitte die Daten der Pipette bzw. der Waage vollständig angeben"</formula>
    </cfRule>
  </conditionalFormatting>
  <printOptions/>
  <pageMargins left="0.7874015748031497" right="0.3937007874015748" top="0.5905511811023623" bottom="0.5511811023622047" header="0.3937007874015748" footer="0.3937007874015748"/>
  <pageSetup horizontalDpi="600" verticalDpi="600" orientation="portrait" paperSize="9" scale="95" r:id="rId4"/>
  <headerFooter alignWithMargins="0">
    <oddHeader>&amp;L&amp;"Arial,Kursiv"Seite &amp;P von &amp;N</oddHeader>
    <oddFooter>&amp;R&amp;6&amp;F.xls; Ausdruck vom 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 topLeftCell="A1">
      <selection activeCell="B8" sqref="B8"/>
    </sheetView>
  </sheetViews>
  <sheetFormatPr defaultColWidth="11.421875" defaultRowHeight="12.75"/>
  <cols>
    <col min="1" max="1" width="18.7109375" style="152" customWidth="1"/>
    <col min="2" max="16384" width="11.421875" style="152" customWidth="1"/>
  </cols>
  <sheetData>
    <row r="1" spans="1:12" ht="24" thickBot="1">
      <c r="A1" s="168" t="s">
        <v>108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98" t="str">
        <f>"Rohdatenblatt zu "&amp;'Pipettenprüfung-Einzelblatt'!I4</f>
        <v>Rohdatenblatt zu Version vom 11.04.2024</v>
      </c>
    </row>
    <row r="2" spans="1:12" ht="30.75" customHeight="1" thickBot="1">
      <c r="A2" s="158" t="s">
        <v>2</v>
      </c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2.5" customHeight="1">
      <c r="A3" s="157" t="s">
        <v>110</v>
      </c>
      <c r="B3" s="172"/>
      <c r="C3" s="173"/>
      <c r="D3" s="173"/>
      <c r="E3" s="173"/>
      <c r="F3" s="173"/>
      <c r="G3" s="173"/>
      <c r="H3" s="173"/>
      <c r="I3" s="174"/>
      <c r="J3" s="174"/>
      <c r="K3" s="174"/>
      <c r="L3" s="174"/>
    </row>
    <row r="4" spans="1:12" ht="22.5" customHeight="1" thickBot="1">
      <c r="A4" s="159" t="s">
        <v>109</v>
      </c>
      <c r="B4" s="175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22.5" customHeight="1">
      <c r="A5" s="160" t="s">
        <v>1</v>
      </c>
      <c r="B5" s="153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22.5" customHeight="1" thickBot="1">
      <c r="A6" s="161" t="s">
        <v>0</v>
      </c>
      <c r="B6" s="154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28.5" customHeight="1">
      <c r="A7" s="162" t="s">
        <v>81</v>
      </c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ht="28.5" customHeight="1">
      <c r="A8" s="201" t="s">
        <v>131</v>
      </c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ht="22.5" customHeight="1">
      <c r="A9" s="163" t="s">
        <v>22</v>
      </c>
      <c r="B9" s="180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ht="22.5" customHeight="1">
      <c r="A10" s="163" t="s">
        <v>21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</row>
    <row r="11" spans="1:12" ht="30" customHeight="1" thickBot="1">
      <c r="A11" s="167" t="s">
        <v>111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</row>
    <row r="12" spans="1:12" ht="22.5" customHeight="1">
      <c r="A12" s="164"/>
      <c r="B12" s="155" t="s">
        <v>6</v>
      </c>
      <c r="C12" s="155" t="s">
        <v>6</v>
      </c>
      <c r="D12" s="155" t="s">
        <v>6</v>
      </c>
      <c r="E12" s="155" t="s">
        <v>6</v>
      </c>
      <c r="F12" s="155" t="s">
        <v>6</v>
      </c>
      <c r="G12" s="155" t="s">
        <v>6</v>
      </c>
      <c r="H12" s="155" t="s">
        <v>6</v>
      </c>
      <c r="I12" s="155" t="s">
        <v>6</v>
      </c>
      <c r="J12" s="155" t="s">
        <v>6</v>
      </c>
      <c r="K12" s="155" t="s">
        <v>6</v>
      </c>
      <c r="L12" s="155" t="s">
        <v>6</v>
      </c>
    </row>
    <row r="13" spans="1:12" ht="22.5" customHeight="1">
      <c r="A13" s="165" t="s">
        <v>10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22.5" customHeight="1">
      <c r="A14" s="165" t="s">
        <v>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22.5" customHeight="1">
      <c r="A15" s="165" t="s">
        <v>12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22.5" customHeight="1">
      <c r="A16" s="165" t="s">
        <v>13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2" ht="22.5" customHeight="1">
      <c r="A17" s="165" t="s">
        <v>14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ht="22.5" customHeight="1">
      <c r="A18" s="165" t="s">
        <v>15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2" ht="22.5" customHeight="1">
      <c r="A19" s="165" t="s">
        <v>16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1:12" ht="22.5" customHeight="1">
      <c r="A20" s="165" t="s">
        <v>17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</row>
    <row r="21" spans="1:12" ht="22.5" customHeight="1">
      <c r="A21" s="165" t="s">
        <v>18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2" spans="1:12" ht="22.5" customHeight="1" thickBot="1">
      <c r="A22" s="166" t="s">
        <v>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</sheetData>
  <sheetProtection sheet="1" objects="1" scenarios="1"/>
  <conditionalFormatting sqref="B13:L22">
    <cfRule type="cellIs" priority="1" dxfId="4" operator="notBetween" stopIfTrue="1">
      <formula>-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>
      <formula>1E+299</formula>
    </cfRule>
  </conditionalFormatting>
  <conditionalFormatting sqref="A12">
    <cfRule type="cellIs" priority="2" dxfId="2" operator="notBetween" stopIfTrue="1">
      <formula>0</formula>
      <formula>50</formula>
    </cfRule>
  </conditionalFormatting>
  <printOptions gridLines="1"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landscape" paperSize="9" scale="9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 topLeftCell="A1">
      <selection activeCell="P12" sqref="P12"/>
    </sheetView>
  </sheetViews>
  <sheetFormatPr defaultColWidth="11.421875" defaultRowHeight="12.75"/>
  <cols>
    <col min="1" max="1" width="11.7109375" style="1" customWidth="1"/>
    <col min="2" max="5" width="8.7109375" style="1" customWidth="1"/>
    <col min="6" max="7" width="3.7109375" style="1" customWidth="1"/>
    <col min="8" max="8" width="11.7109375" style="1" customWidth="1"/>
    <col min="9" max="12" width="8.7109375" style="1" customWidth="1"/>
    <col min="13" max="13" width="4.7109375" style="1" customWidth="1"/>
    <col min="14" max="14" width="11.421875" style="1" customWidth="1"/>
    <col min="15" max="15" width="7.7109375" style="1" customWidth="1"/>
    <col min="16" max="16" width="8.7109375" style="1" customWidth="1"/>
    <col min="17" max="17" width="4.7109375" style="1" customWidth="1"/>
    <col min="18" max="16384" width="11.421875" style="1" customWidth="1"/>
  </cols>
  <sheetData>
    <row r="1" spans="1:8" ht="15.75">
      <c r="A1" s="3" t="s">
        <v>19</v>
      </c>
      <c r="H1" s="3"/>
    </row>
    <row r="2" spans="1:8" ht="18" customHeight="1">
      <c r="A2" s="3" t="s">
        <v>20</v>
      </c>
      <c r="H2" s="3"/>
    </row>
    <row r="3" spans="1:8" ht="18" customHeight="1">
      <c r="A3" s="3"/>
      <c r="H3" s="3"/>
    </row>
    <row r="4" spans="1:8" ht="12.75" customHeight="1">
      <c r="A4" s="22" t="s">
        <v>134</v>
      </c>
      <c r="H4" s="202" t="s">
        <v>135</v>
      </c>
    </row>
    <row r="5" spans="1:8" ht="12.75" customHeight="1">
      <c r="A5" s="22"/>
      <c r="H5" s="22"/>
    </row>
    <row r="6" spans="1:12" ht="12.75" customHeight="1">
      <c r="A6" s="2" t="s">
        <v>24</v>
      </c>
      <c r="B6" s="5"/>
      <c r="C6" s="5"/>
      <c r="D6" s="5"/>
      <c r="E6" s="5"/>
      <c r="H6" s="2" t="s">
        <v>39</v>
      </c>
      <c r="I6" s="5"/>
      <c r="J6" s="5"/>
      <c r="K6" s="5"/>
      <c r="L6" s="5"/>
    </row>
    <row r="7" spans="1:12" ht="45" customHeight="1">
      <c r="A7" s="9" t="s">
        <v>23</v>
      </c>
      <c r="B7" s="399" t="s">
        <v>31</v>
      </c>
      <c r="C7" s="400"/>
      <c r="D7" s="399" t="s">
        <v>32</v>
      </c>
      <c r="E7" s="400"/>
      <c r="H7" s="9" t="s">
        <v>23</v>
      </c>
      <c r="I7" s="399" t="s">
        <v>31</v>
      </c>
      <c r="J7" s="400"/>
      <c r="K7" s="399" t="s">
        <v>32</v>
      </c>
      <c r="L7" s="400"/>
    </row>
    <row r="8" spans="1:12" ht="19.5" customHeight="1" thickBot="1">
      <c r="A8" s="10" t="s">
        <v>25</v>
      </c>
      <c r="B8" s="6" t="s">
        <v>26</v>
      </c>
      <c r="C8" s="11" t="s">
        <v>27</v>
      </c>
      <c r="D8" s="6" t="s">
        <v>29</v>
      </c>
      <c r="E8" s="11" t="s">
        <v>30</v>
      </c>
      <c r="H8" s="10" t="s">
        <v>25</v>
      </c>
      <c r="I8" s="6" t="s">
        <v>26</v>
      </c>
      <c r="J8" s="11" t="s">
        <v>27</v>
      </c>
      <c r="K8" s="6" t="s">
        <v>29</v>
      </c>
      <c r="L8" s="11" t="s">
        <v>30</v>
      </c>
    </row>
    <row r="9" spans="1:12" ht="12.75">
      <c r="A9" s="12">
        <v>1</v>
      </c>
      <c r="B9" s="7">
        <v>2.5</v>
      </c>
      <c r="C9" s="13">
        <f aca="true" t="shared" si="0" ref="C9:C22">$A9*B9/100</f>
        <v>0.025</v>
      </c>
      <c r="D9" s="7">
        <v>2</v>
      </c>
      <c r="E9" s="13">
        <f>$A9*D9/100</f>
        <v>0.02</v>
      </c>
      <c r="H9" s="29"/>
      <c r="I9" s="24">
        <v>2.5</v>
      </c>
      <c r="J9" s="25">
        <f aca="true" t="shared" si="1" ref="J9:J22">$A9*I9/100</f>
        <v>0.025</v>
      </c>
      <c r="K9" s="26">
        <v>2</v>
      </c>
      <c r="L9" s="25">
        <f aca="true" t="shared" si="2" ref="L9:L22">$A9*K9/100</f>
        <v>0.02</v>
      </c>
    </row>
    <row r="10" spans="1:17" ht="12.75">
      <c r="A10" s="12">
        <v>2</v>
      </c>
      <c r="B10" s="7">
        <v>2.5</v>
      </c>
      <c r="C10" s="13">
        <f t="shared" si="0"/>
        <v>0.05</v>
      </c>
      <c r="D10" s="7">
        <v>2</v>
      </c>
      <c r="E10" s="13">
        <f aca="true" t="shared" si="3" ref="E10:E22">$A10*D10/100</f>
        <v>0.04</v>
      </c>
      <c r="H10" s="12">
        <v>1</v>
      </c>
      <c r="I10" s="27">
        <v>2.5</v>
      </c>
      <c r="J10" s="13">
        <f t="shared" si="1"/>
        <v>0.05</v>
      </c>
      <c r="K10" s="7">
        <v>2</v>
      </c>
      <c r="L10" s="13">
        <f t="shared" si="2"/>
        <v>0.04</v>
      </c>
      <c r="N10" s="65"/>
      <c r="O10" s="77" t="s">
        <v>92</v>
      </c>
      <c r="P10" s="66"/>
      <c r="Q10" s="67"/>
    </row>
    <row r="11" spans="1:17" ht="12.75">
      <c r="A11" s="12">
        <v>3</v>
      </c>
      <c r="B11" s="7">
        <v>2.5</v>
      </c>
      <c r="C11" s="14">
        <f t="shared" si="0"/>
        <v>0.075</v>
      </c>
      <c r="D11" s="7">
        <v>2</v>
      </c>
      <c r="E11" s="14">
        <f t="shared" si="3"/>
        <v>0.06</v>
      </c>
      <c r="H11" s="23">
        <v>2</v>
      </c>
      <c r="I11" s="27">
        <v>2.5</v>
      </c>
      <c r="J11" s="14">
        <f t="shared" si="1"/>
        <v>0.075</v>
      </c>
      <c r="K11" s="7">
        <v>2</v>
      </c>
      <c r="L11" s="14">
        <f t="shared" si="2"/>
        <v>0.06</v>
      </c>
      <c r="N11" s="68"/>
      <c r="O11" s="70"/>
      <c r="P11" s="70"/>
      <c r="Q11" s="71"/>
    </row>
    <row r="12" spans="1:17" ht="12.75">
      <c r="A12" s="12">
        <v>4</v>
      </c>
      <c r="B12" s="7">
        <v>2.5</v>
      </c>
      <c r="C12" s="13">
        <f t="shared" si="0"/>
        <v>0.1</v>
      </c>
      <c r="D12" s="7">
        <v>1.5</v>
      </c>
      <c r="E12" s="13">
        <f t="shared" si="3"/>
        <v>0.06</v>
      </c>
      <c r="H12" s="23">
        <v>3</v>
      </c>
      <c r="I12" s="27">
        <v>2.5</v>
      </c>
      <c r="J12" s="13">
        <f t="shared" si="1"/>
        <v>0.1</v>
      </c>
      <c r="K12" s="7">
        <v>1.5</v>
      </c>
      <c r="L12" s="13">
        <f t="shared" si="2"/>
        <v>0.06</v>
      </c>
      <c r="N12" s="68"/>
      <c r="O12" s="69" t="s">
        <v>90</v>
      </c>
      <c r="P12" s="137"/>
      <c r="Q12" s="71"/>
    </row>
    <row r="13" spans="1:17" ht="12.75">
      <c r="A13" s="12">
        <v>5</v>
      </c>
      <c r="B13" s="7">
        <v>2.5</v>
      </c>
      <c r="C13" s="15">
        <f t="shared" si="0"/>
        <v>0.125</v>
      </c>
      <c r="D13" s="7">
        <v>1.5</v>
      </c>
      <c r="E13" s="15">
        <f t="shared" si="3"/>
        <v>0.075</v>
      </c>
      <c r="H13" s="23">
        <v>4</v>
      </c>
      <c r="I13" s="27">
        <v>2.5</v>
      </c>
      <c r="J13" s="15">
        <f t="shared" si="1"/>
        <v>0.125</v>
      </c>
      <c r="K13" s="7">
        <v>1.5</v>
      </c>
      <c r="L13" s="15">
        <f t="shared" si="2"/>
        <v>0.075</v>
      </c>
      <c r="N13" s="68"/>
      <c r="O13" s="69" t="s">
        <v>91</v>
      </c>
      <c r="P13" s="137"/>
      <c r="Q13" s="71"/>
    </row>
    <row r="14" spans="1:18" ht="13.5" customHeight="1">
      <c r="A14" s="12">
        <v>6</v>
      </c>
      <c r="B14" s="7">
        <v>1.2</v>
      </c>
      <c r="C14" s="15">
        <f t="shared" si="0"/>
        <v>0.072</v>
      </c>
      <c r="D14" s="7">
        <v>0.8</v>
      </c>
      <c r="E14" s="15">
        <f t="shared" si="3"/>
        <v>0.04800000000000001</v>
      </c>
      <c r="H14" s="23">
        <v>5</v>
      </c>
      <c r="I14" s="27">
        <v>1.2</v>
      </c>
      <c r="J14" s="15">
        <f t="shared" si="1"/>
        <v>0.072</v>
      </c>
      <c r="K14" s="7">
        <v>0.8</v>
      </c>
      <c r="L14" s="15">
        <f t="shared" si="2"/>
        <v>0.04800000000000001</v>
      </c>
      <c r="N14" s="68"/>
      <c r="O14" s="70"/>
      <c r="P14" s="70"/>
      <c r="Q14" s="71"/>
      <c r="R14" s="1" t="s">
        <v>93</v>
      </c>
    </row>
    <row r="15" spans="1:18" ht="12.75">
      <c r="A15" s="12">
        <v>10</v>
      </c>
      <c r="B15" s="7">
        <v>1.2</v>
      </c>
      <c r="C15" s="15">
        <f t="shared" si="0"/>
        <v>0.12</v>
      </c>
      <c r="D15" s="7">
        <v>0.8</v>
      </c>
      <c r="E15" s="15">
        <f t="shared" si="3"/>
        <v>0.08</v>
      </c>
      <c r="H15" s="23">
        <v>6</v>
      </c>
      <c r="I15" s="27">
        <v>1.2</v>
      </c>
      <c r="J15" s="15">
        <f t="shared" si="1"/>
        <v>0.12</v>
      </c>
      <c r="K15" s="7">
        <v>0.8</v>
      </c>
      <c r="L15" s="15">
        <f t="shared" si="2"/>
        <v>0.08</v>
      </c>
      <c r="N15" s="68"/>
      <c r="O15" s="69" t="s">
        <v>88</v>
      </c>
      <c r="P15" s="75" t="str">
        <f>IF(OR(ISBLANK($P12),ISBLANK(P13)),"",IF(OR($P12&lt;Grenzwerte_Norm!$A$9,$P12&gt;Grenzwerte_Norm!$A$22),"Nennvol.&lt;&gt; ?",IF(P12/P13&gt;10,"Faktor &gt; 10 !",IF(ISERROR($P12/P13*VLOOKUP($P12,Grenzwerte_Norm!$A$9:$E$22,2,FALSE)),$P12/P13*VLOOKUP($P12,Grenzwerte_Norm!$H$9:$L$23,2),$P12/P13*VLOOKUP($P12,Grenzwerte_Norm!$A$9:$E$22,2,FALSE)))))</f>
        <v/>
      </c>
      <c r="Q15" s="71"/>
      <c r="R15" s="203" t="s">
        <v>139</v>
      </c>
    </row>
    <row r="16" spans="1:18" ht="12.75">
      <c r="A16" s="12">
        <v>11</v>
      </c>
      <c r="B16" s="7">
        <v>1</v>
      </c>
      <c r="C16" s="15">
        <f t="shared" si="0"/>
        <v>0.11</v>
      </c>
      <c r="D16" s="7">
        <v>0.5</v>
      </c>
      <c r="E16" s="15">
        <f t="shared" si="3"/>
        <v>0.055</v>
      </c>
      <c r="H16" s="23">
        <v>10</v>
      </c>
      <c r="I16" s="27">
        <v>1</v>
      </c>
      <c r="J16" s="15">
        <f t="shared" si="1"/>
        <v>0.11</v>
      </c>
      <c r="K16" s="7">
        <v>0.5</v>
      </c>
      <c r="L16" s="15">
        <f t="shared" si="2"/>
        <v>0.055</v>
      </c>
      <c r="N16" s="68"/>
      <c r="O16" s="69" t="s">
        <v>89</v>
      </c>
      <c r="P16" s="76" t="str">
        <f>IF(OR(ISBLANK($P12),ISBLANK(P13)),"",IF(OR($P12&lt;Grenzwerte_Norm!$A$9,$P12&gt;Grenzwerte_Norm!$A$22),"Nennvol.&lt;&gt; ?",IF(P12/P13&gt;10,"Faktor &gt; 10 !",IF(ISERROR($P12/P13*VLOOKUP($P12,Grenzwerte_Norm!$A$9:$E$22,4,FALSE)),$P12/P13*VLOOKUP($P12,Grenzwerte_Norm!$H$9:$L$23,4),$P12/P13*VLOOKUP($P12,Grenzwerte_Norm!$A$9:$E$22,4,FALSE)))))</f>
        <v/>
      </c>
      <c r="Q16" s="71"/>
      <c r="R16" s="78" t="str">
        <f>IF(OR(ISBLANK(P12),ISBLANK(P13)),"?","= "&amp;P12/P13)</f>
        <v>?</v>
      </c>
    </row>
    <row r="17" spans="1:17" ht="12.75">
      <c r="A17" s="12">
        <v>50</v>
      </c>
      <c r="B17" s="7">
        <v>1</v>
      </c>
      <c r="C17" s="15">
        <f t="shared" si="0"/>
        <v>0.5</v>
      </c>
      <c r="D17" s="7">
        <v>0.5</v>
      </c>
      <c r="E17" s="15">
        <f t="shared" si="3"/>
        <v>0.25</v>
      </c>
      <c r="H17" s="23">
        <v>11</v>
      </c>
      <c r="I17" s="27">
        <v>1</v>
      </c>
      <c r="J17" s="15">
        <f t="shared" si="1"/>
        <v>0.5</v>
      </c>
      <c r="K17" s="7">
        <v>0.5</v>
      </c>
      <c r="L17" s="15">
        <f t="shared" si="2"/>
        <v>0.25</v>
      </c>
      <c r="N17" s="72"/>
      <c r="O17" s="73"/>
      <c r="P17" s="73"/>
      <c r="Q17" s="74"/>
    </row>
    <row r="18" spans="1:12" ht="12.75">
      <c r="A18" s="12">
        <v>51</v>
      </c>
      <c r="B18" s="7">
        <v>0.8</v>
      </c>
      <c r="C18" s="15">
        <f t="shared" si="0"/>
        <v>0.40800000000000003</v>
      </c>
      <c r="D18" s="7">
        <v>0.3</v>
      </c>
      <c r="E18" s="15">
        <f t="shared" si="3"/>
        <v>0.153</v>
      </c>
      <c r="H18" s="23">
        <v>50</v>
      </c>
      <c r="I18" s="27">
        <v>0.8</v>
      </c>
      <c r="J18" s="15">
        <f t="shared" si="1"/>
        <v>0.40800000000000003</v>
      </c>
      <c r="K18" s="7">
        <v>0.3</v>
      </c>
      <c r="L18" s="15">
        <f t="shared" si="2"/>
        <v>0.153</v>
      </c>
    </row>
    <row r="19" spans="1:12" ht="12.75">
      <c r="A19" s="12">
        <v>5000</v>
      </c>
      <c r="B19" s="7">
        <v>0.8</v>
      </c>
      <c r="C19" s="15">
        <f t="shared" si="0"/>
        <v>40</v>
      </c>
      <c r="D19" s="7">
        <v>0.3</v>
      </c>
      <c r="E19" s="15">
        <f t="shared" si="3"/>
        <v>15</v>
      </c>
      <c r="H19" s="23">
        <v>51</v>
      </c>
      <c r="I19" s="27">
        <v>0.8</v>
      </c>
      <c r="J19" s="15">
        <f t="shared" si="1"/>
        <v>40</v>
      </c>
      <c r="K19" s="7">
        <v>0.3</v>
      </c>
      <c r="L19" s="15">
        <f t="shared" si="2"/>
        <v>15</v>
      </c>
    </row>
    <row r="20" spans="1:12" ht="12.75">
      <c r="A20" s="12">
        <v>5001</v>
      </c>
      <c r="B20" s="7">
        <v>0.6</v>
      </c>
      <c r="C20" s="15">
        <f t="shared" si="0"/>
        <v>30.006</v>
      </c>
      <c r="D20" s="7">
        <v>0.3</v>
      </c>
      <c r="E20" s="15">
        <f t="shared" si="3"/>
        <v>15.003</v>
      </c>
      <c r="H20" s="23">
        <v>5000</v>
      </c>
      <c r="I20" s="27">
        <v>0.6</v>
      </c>
      <c r="J20" s="15">
        <f t="shared" si="1"/>
        <v>30.006</v>
      </c>
      <c r="K20" s="7">
        <v>0.3</v>
      </c>
      <c r="L20" s="15">
        <f t="shared" si="2"/>
        <v>15.003</v>
      </c>
    </row>
    <row r="21" spans="1:12" ht="12.75">
      <c r="A21" s="16">
        <v>20000</v>
      </c>
      <c r="B21" s="8">
        <v>0.6</v>
      </c>
      <c r="C21" s="17">
        <f t="shared" si="0"/>
        <v>120</v>
      </c>
      <c r="D21" s="8">
        <v>0.3</v>
      </c>
      <c r="E21" s="17">
        <f t="shared" si="3"/>
        <v>60</v>
      </c>
      <c r="H21" s="23">
        <v>5001</v>
      </c>
      <c r="I21" s="28">
        <v>0.6</v>
      </c>
      <c r="J21" s="17">
        <f t="shared" si="1"/>
        <v>120</v>
      </c>
      <c r="K21" s="8">
        <v>0.3</v>
      </c>
      <c r="L21" s="17">
        <f t="shared" si="2"/>
        <v>60</v>
      </c>
    </row>
    <row r="22" spans="1:12" ht="12.75">
      <c r="A22" s="149">
        <v>100000</v>
      </c>
      <c r="B22" s="149">
        <v>0.6</v>
      </c>
      <c r="C22" s="149">
        <f t="shared" si="0"/>
        <v>600</v>
      </c>
      <c r="D22" s="149">
        <v>0.3</v>
      </c>
      <c r="E22" s="150">
        <f t="shared" si="3"/>
        <v>300</v>
      </c>
      <c r="H22" s="16">
        <v>20000</v>
      </c>
      <c r="I22" s="149">
        <v>0.6</v>
      </c>
      <c r="J22" s="149">
        <f t="shared" si="1"/>
        <v>600</v>
      </c>
      <c r="K22" s="149">
        <v>0.3</v>
      </c>
      <c r="L22" s="149">
        <f t="shared" si="2"/>
        <v>300</v>
      </c>
    </row>
    <row r="23" ht="12.75">
      <c r="H23" s="151">
        <v>100000</v>
      </c>
    </row>
    <row r="24" spans="1:8" ht="12.75">
      <c r="A24" s="18" t="s">
        <v>28</v>
      </c>
      <c r="H24" s="19"/>
    </row>
    <row r="25" spans="1:8" ht="12.75">
      <c r="A25" s="19" t="s">
        <v>136</v>
      </c>
      <c r="H25" s="19"/>
    </row>
    <row r="26" spans="1:8" ht="12.75">
      <c r="A26" s="19" t="s">
        <v>137</v>
      </c>
      <c r="H26" s="19"/>
    </row>
    <row r="27" spans="1:8" ht="12.75">
      <c r="A27" s="20" t="s">
        <v>41</v>
      </c>
      <c r="H27" s="19"/>
    </row>
    <row r="28" ht="6" customHeight="1">
      <c r="H28" s="20"/>
    </row>
    <row r="29" spans="1:8" ht="12.75">
      <c r="A29" s="18" t="s">
        <v>33</v>
      </c>
      <c r="H29" s="20"/>
    </row>
    <row r="30" spans="1:8" ht="12.75">
      <c r="A30" s="20" t="s">
        <v>42</v>
      </c>
      <c r="H30" s="20"/>
    </row>
    <row r="31" spans="1:8" ht="12.75">
      <c r="A31" s="20" t="s">
        <v>43</v>
      </c>
      <c r="H31" s="18"/>
    </row>
    <row r="32" spans="1:8" ht="12.75">
      <c r="A32" s="20" t="s">
        <v>138</v>
      </c>
      <c r="H32" s="20"/>
    </row>
    <row r="33" spans="1:8" ht="12.75">
      <c r="A33" s="20" t="s">
        <v>44</v>
      </c>
      <c r="H33" s="20"/>
    </row>
    <row r="34" spans="1:8" ht="12.75">
      <c r="A34" s="20" t="s">
        <v>45</v>
      </c>
      <c r="H34" s="20"/>
    </row>
    <row r="35" ht="3" customHeight="1">
      <c r="H35" s="20"/>
    </row>
    <row r="36" spans="1:8" ht="12.75">
      <c r="A36" s="21" t="s">
        <v>34</v>
      </c>
      <c r="H36" s="20"/>
    </row>
    <row r="37" spans="1:8" ht="12.75">
      <c r="A37" s="21" t="s">
        <v>35</v>
      </c>
      <c r="H37" s="20"/>
    </row>
    <row r="38" spans="1:8" ht="12.75">
      <c r="A38" s="21" t="s">
        <v>38</v>
      </c>
      <c r="H38" s="20"/>
    </row>
    <row r="39" spans="1:8" ht="12.75">
      <c r="A39" s="21" t="s">
        <v>36</v>
      </c>
      <c r="H39" s="21"/>
    </row>
    <row r="40" spans="1:8" ht="12.75">
      <c r="A40" s="21" t="s">
        <v>37</v>
      </c>
      <c r="H40" s="21"/>
    </row>
    <row r="41" spans="1:8" ht="15" customHeight="1">
      <c r="A41" s="20" t="s">
        <v>46</v>
      </c>
      <c r="H41" s="21"/>
    </row>
    <row r="42" ht="12.75">
      <c r="H42" s="21"/>
    </row>
    <row r="43" ht="12.75">
      <c r="H43" s="21"/>
    </row>
    <row r="44" ht="12.75">
      <c r="H44" s="21"/>
    </row>
    <row r="45" ht="12.75">
      <c r="H45" s="21"/>
    </row>
    <row r="46" ht="12.75">
      <c r="H46" s="21"/>
    </row>
    <row r="47" ht="12.75">
      <c r="H47" s="21"/>
    </row>
    <row r="48" ht="12.75">
      <c r="H48" s="21"/>
    </row>
    <row r="49" ht="12.75">
      <c r="H49" s="21"/>
    </row>
    <row r="50" ht="12.75">
      <c r="H50" s="21"/>
    </row>
    <row r="51" ht="12.75">
      <c r="H51" s="21"/>
    </row>
    <row r="52" ht="12.75">
      <c r="H52" s="21"/>
    </row>
    <row r="53" ht="12.75">
      <c r="H53" s="21"/>
    </row>
    <row r="54" ht="12.75">
      <c r="H54" s="21"/>
    </row>
    <row r="55" ht="12.75">
      <c r="H55" s="21"/>
    </row>
    <row r="56" ht="12.75">
      <c r="H56" s="21"/>
    </row>
  </sheetData>
  <sheetProtection sheet="1" objects="1" scenarios="1"/>
  <mergeCells count="4">
    <mergeCell ref="B7:C7"/>
    <mergeCell ref="D7:E7"/>
    <mergeCell ref="I7:J7"/>
    <mergeCell ref="K7:L7"/>
  </mergeCells>
  <printOptions/>
  <pageMargins left="0.5905511811023623" right="0.3937007874015748" top="0.5905511811023623" bottom="0.5905511811023623" header="0.5118110236220472" footer="0.5118110236220472"/>
  <pageSetup horizontalDpi="96" verticalDpi="96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workbookViewId="0" topLeftCell="A1">
      <selection activeCell="K10" sqref="K10"/>
    </sheetView>
  </sheetViews>
  <sheetFormatPr defaultColWidth="11.421875" defaultRowHeight="12.75"/>
  <cols>
    <col min="1" max="1" width="12.8515625" style="0" bestFit="1" customWidth="1"/>
    <col min="9" max="9" width="2.7109375" style="0" customWidth="1"/>
  </cols>
  <sheetData>
    <row r="1" spans="1:12" ht="12.75">
      <c r="A1" s="32" t="s">
        <v>60</v>
      </c>
      <c r="J1" s="48"/>
      <c r="K1" s="49"/>
      <c r="L1" s="49"/>
    </row>
    <row r="2" spans="1:12" ht="12.75">
      <c r="A2" s="37" t="s">
        <v>58</v>
      </c>
      <c r="B2" s="30" t="s">
        <v>59</v>
      </c>
      <c r="C2" s="30"/>
      <c r="D2" s="30"/>
      <c r="E2" s="30"/>
      <c r="F2" s="30"/>
      <c r="G2" s="30"/>
      <c r="H2" s="33"/>
      <c r="J2" s="49"/>
      <c r="K2" s="51" t="s">
        <v>68</v>
      </c>
      <c r="L2" s="49"/>
    </row>
    <row r="3" spans="1:12" ht="13.5" thickBot="1">
      <c r="A3" s="38"/>
      <c r="B3" s="36">
        <v>800</v>
      </c>
      <c r="C3" s="36">
        <v>850</v>
      </c>
      <c r="D3" s="36">
        <v>900</v>
      </c>
      <c r="E3" s="36">
        <v>950</v>
      </c>
      <c r="F3" s="36">
        <v>1000</v>
      </c>
      <c r="G3" s="36">
        <v>1013</v>
      </c>
      <c r="H3" s="35">
        <v>1050</v>
      </c>
      <c r="J3" s="49"/>
      <c r="K3" s="49"/>
      <c r="L3" s="49"/>
    </row>
    <row r="4" spans="1:12" ht="12.75">
      <c r="A4" s="39">
        <v>15</v>
      </c>
      <c r="B4" s="31">
        <v>1.0017</v>
      </c>
      <c r="C4" s="31">
        <v>1.0018</v>
      </c>
      <c r="D4" s="31">
        <v>1.0019</v>
      </c>
      <c r="E4" s="31">
        <v>1.0019</v>
      </c>
      <c r="F4" s="31">
        <v>1.002</v>
      </c>
      <c r="G4" s="31">
        <v>1.002</v>
      </c>
      <c r="H4" s="34">
        <v>1.002</v>
      </c>
      <c r="J4" s="52" t="s">
        <v>61</v>
      </c>
      <c r="K4" s="55">
        <v>20</v>
      </c>
      <c r="L4" s="49" t="s">
        <v>56</v>
      </c>
    </row>
    <row r="5" spans="1:12" ht="12.75">
      <c r="A5" s="40">
        <v>15.5</v>
      </c>
      <c r="B5" s="41">
        <v>1.0018</v>
      </c>
      <c r="C5" s="41">
        <v>1.0019</v>
      </c>
      <c r="D5" s="41">
        <v>1.0019</v>
      </c>
      <c r="E5" s="41">
        <v>1.002</v>
      </c>
      <c r="F5" s="41">
        <v>1.002</v>
      </c>
      <c r="G5" s="41">
        <v>1.002</v>
      </c>
      <c r="H5" s="42">
        <v>1.0021</v>
      </c>
      <c r="J5" s="52" t="s">
        <v>62</v>
      </c>
      <c r="K5" s="55">
        <v>1013</v>
      </c>
      <c r="L5" s="49" t="s">
        <v>57</v>
      </c>
    </row>
    <row r="6" spans="1:12" ht="12.75">
      <c r="A6" s="39">
        <v>16</v>
      </c>
      <c r="B6" s="31">
        <v>1.0019</v>
      </c>
      <c r="C6" s="31">
        <v>1.002</v>
      </c>
      <c r="D6" s="31">
        <v>1.002</v>
      </c>
      <c r="E6" s="31">
        <v>1.0021</v>
      </c>
      <c r="F6" s="31">
        <v>1.0021</v>
      </c>
      <c r="G6" s="31">
        <v>1.0021</v>
      </c>
      <c r="H6" s="34">
        <v>1.0022</v>
      </c>
      <c r="J6" s="52"/>
      <c r="K6" s="49"/>
      <c r="L6" s="49"/>
    </row>
    <row r="7" spans="1:12" ht="12.75">
      <c r="A7" s="40">
        <v>16.5</v>
      </c>
      <c r="B7" s="41">
        <v>1.002</v>
      </c>
      <c r="C7" s="41">
        <v>1.002</v>
      </c>
      <c r="D7" s="41">
        <v>1.0021</v>
      </c>
      <c r="E7" s="41">
        <v>1.0021</v>
      </c>
      <c r="F7" s="41">
        <v>1.0022</v>
      </c>
      <c r="G7" s="41">
        <v>1.0022</v>
      </c>
      <c r="H7" s="42">
        <v>1.0022</v>
      </c>
      <c r="J7" s="53" t="s">
        <v>67</v>
      </c>
      <c r="K7" s="49"/>
      <c r="L7" s="49"/>
    </row>
    <row r="8" spans="1:12" ht="12.75">
      <c r="A8" s="39">
        <v>17</v>
      </c>
      <c r="B8" s="31">
        <v>1.0021</v>
      </c>
      <c r="C8" s="31">
        <v>1.0021</v>
      </c>
      <c r="D8" s="31">
        <v>1.0022</v>
      </c>
      <c r="E8" s="31">
        <v>1.0022</v>
      </c>
      <c r="F8" s="31">
        <v>1.0023</v>
      </c>
      <c r="G8" s="31">
        <v>1.0023</v>
      </c>
      <c r="H8" s="34">
        <v>1.0023</v>
      </c>
      <c r="J8" s="52"/>
      <c r="K8" s="49"/>
      <c r="L8" s="49"/>
    </row>
    <row r="9" spans="1:12" ht="12.75">
      <c r="A9" s="40">
        <v>17.5</v>
      </c>
      <c r="B9" s="41">
        <v>1.0022</v>
      </c>
      <c r="C9" s="41">
        <v>1.0022</v>
      </c>
      <c r="D9" s="41">
        <v>1.0023</v>
      </c>
      <c r="E9" s="41">
        <v>1.0023</v>
      </c>
      <c r="F9" s="41">
        <v>1.0024</v>
      </c>
      <c r="G9" s="41">
        <v>1.0024</v>
      </c>
      <c r="H9" s="42">
        <v>1.0024</v>
      </c>
      <c r="J9" s="52" t="s">
        <v>61</v>
      </c>
      <c r="K9" s="48">
        <f>IF(CEILING(K4,0.5)-K4&lt;=0.25,CEILING(K4,0.5),FLOOR(K4,0.5))</f>
        <v>20</v>
      </c>
      <c r="L9" s="49" t="s">
        <v>56</v>
      </c>
    </row>
    <row r="10" spans="1:12" ht="12.75">
      <c r="A10" s="39">
        <v>18</v>
      </c>
      <c r="B10" s="31">
        <v>1.0022</v>
      </c>
      <c r="C10" s="31">
        <v>1.0023</v>
      </c>
      <c r="D10" s="31">
        <v>1.0023</v>
      </c>
      <c r="E10" s="31">
        <v>1.0024</v>
      </c>
      <c r="F10" s="31">
        <v>1.0025</v>
      </c>
      <c r="G10" s="31">
        <v>1.0025</v>
      </c>
      <c r="H10" s="34">
        <v>1.0025</v>
      </c>
      <c r="J10" s="52" t="s">
        <v>62</v>
      </c>
      <c r="K10" s="48">
        <f>IF(CEILING(K5,50)-K5&lt;=25,CEILING(K5,50),FLOOR(K5,50))</f>
        <v>1000</v>
      </c>
      <c r="L10" s="49" t="s">
        <v>57</v>
      </c>
    </row>
    <row r="11" spans="1:12" ht="12.75">
      <c r="A11" s="40">
        <v>18.5</v>
      </c>
      <c r="B11" s="41">
        <v>1.0023</v>
      </c>
      <c r="C11" s="41">
        <v>1.0024</v>
      </c>
      <c r="D11" s="41">
        <v>1.0024</v>
      </c>
      <c r="E11" s="41">
        <v>1.0025</v>
      </c>
      <c r="F11" s="41">
        <v>1.0025</v>
      </c>
      <c r="G11" s="41">
        <v>1.0026</v>
      </c>
      <c r="H11" s="42">
        <v>1.0026</v>
      </c>
      <c r="J11" s="52"/>
      <c r="K11" s="49"/>
      <c r="L11" s="49"/>
    </row>
    <row r="12" spans="1:12" ht="12.75">
      <c r="A12" s="39">
        <v>19</v>
      </c>
      <c r="B12" s="31">
        <v>1.0024</v>
      </c>
      <c r="C12" s="31">
        <v>1.0025</v>
      </c>
      <c r="D12" s="31">
        <v>1.0025</v>
      </c>
      <c r="E12" s="31">
        <v>1.0026</v>
      </c>
      <c r="F12" s="31">
        <v>1.0026</v>
      </c>
      <c r="G12" s="31">
        <v>1.0027</v>
      </c>
      <c r="H12" s="34">
        <v>1.0027</v>
      </c>
      <c r="J12" s="54" t="s">
        <v>63</v>
      </c>
      <c r="K12" s="50">
        <f>IF(OR(ISBLANK(K4),ISBLANK(K5)),"",INDEX(B4:H34,MATCH(K9,A4:A34,1),MATCH(K10,B3:H3,1)))</f>
        <v>1.0028</v>
      </c>
      <c r="L12" s="49"/>
    </row>
    <row r="13" spans="1:12" ht="12.75">
      <c r="A13" s="40">
        <v>19.5</v>
      </c>
      <c r="B13" s="41">
        <v>1.0025</v>
      </c>
      <c r="C13" s="41">
        <v>1.0026</v>
      </c>
      <c r="D13" s="41">
        <v>1.0026</v>
      </c>
      <c r="E13" s="41">
        <v>1.0027</v>
      </c>
      <c r="F13" s="41">
        <v>1.0027</v>
      </c>
      <c r="G13" s="41">
        <v>1.0028</v>
      </c>
      <c r="H13" s="42">
        <v>1.0028</v>
      </c>
      <c r="J13" s="49"/>
      <c r="K13" s="49"/>
      <c r="L13" s="49"/>
    </row>
    <row r="14" spans="1:8" ht="12.75">
      <c r="A14" s="39">
        <v>20</v>
      </c>
      <c r="B14" s="31">
        <v>1.0026</v>
      </c>
      <c r="C14" s="31">
        <v>1.0027</v>
      </c>
      <c r="D14" s="31">
        <v>1.0027</v>
      </c>
      <c r="E14" s="31">
        <v>1.0028</v>
      </c>
      <c r="F14" s="31">
        <v>1.0028</v>
      </c>
      <c r="G14" s="31">
        <v>1.0029</v>
      </c>
      <c r="H14" s="34">
        <v>1.0029</v>
      </c>
    </row>
    <row r="15" spans="1:10" ht="12.75">
      <c r="A15" s="40">
        <v>20.5</v>
      </c>
      <c r="B15" s="41">
        <v>1.0027</v>
      </c>
      <c r="C15" s="41">
        <v>1.0028</v>
      </c>
      <c r="D15" s="41">
        <v>1.0028</v>
      </c>
      <c r="E15" s="41">
        <v>1.0029</v>
      </c>
      <c r="F15" s="41">
        <v>1.0029</v>
      </c>
      <c r="G15" s="41">
        <v>1.003</v>
      </c>
      <c r="H15" s="42">
        <v>1.003</v>
      </c>
      <c r="J15" t="s">
        <v>69</v>
      </c>
    </row>
    <row r="16" spans="1:10" ht="12.75">
      <c r="A16" s="39">
        <v>21</v>
      </c>
      <c r="B16" s="31">
        <v>1.0028</v>
      </c>
      <c r="C16" s="31">
        <v>1.0029</v>
      </c>
      <c r="D16" s="31">
        <v>1.0029</v>
      </c>
      <c r="E16" s="31">
        <v>1.003</v>
      </c>
      <c r="F16" s="31">
        <v>1.0031</v>
      </c>
      <c r="G16" s="31">
        <v>1.0031</v>
      </c>
      <c r="H16" s="34">
        <v>1.0031</v>
      </c>
      <c r="J16" t="s">
        <v>70</v>
      </c>
    </row>
    <row r="17" spans="1:8" ht="12.75">
      <c r="A17" s="40">
        <v>21.5</v>
      </c>
      <c r="B17" s="41">
        <v>1.003</v>
      </c>
      <c r="C17" s="41">
        <v>1.003</v>
      </c>
      <c r="D17" s="41">
        <v>1.0031</v>
      </c>
      <c r="E17" s="41">
        <v>1.0031</v>
      </c>
      <c r="F17" s="41">
        <v>1.0032</v>
      </c>
      <c r="G17" s="41">
        <v>1.0032</v>
      </c>
      <c r="H17" s="42">
        <v>1.0032</v>
      </c>
    </row>
    <row r="18" spans="1:11" ht="12.75">
      <c r="A18" s="39">
        <v>22</v>
      </c>
      <c r="B18" s="31">
        <v>1.0031</v>
      </c>
      <c r="C18" s="31">
        <v>1.0031</v>
      </c>
      <c r="D18" s="31">
        <v>1.0032</v>
      </c>
      <c r="E18" s="31">
        <v>1.0032</v>
      </c>
      <c r="F18" s="31">
        <v>1.0033</v>
      </c>
      <c r="G18" s="31">
        <v>1.0033</v>
      </c>
      <c r="H18" s="34">
        <v>1.0033</v>
      </c>
      <c r="J18" s="32"/>
      <c r="K18" s="47"/>
    </row>
    <row r="19" spans="1:8" ht="12.75">
      <c r="A19" s="40">
        <v>22.5</v>
      </c>
      <c r="B19" s="41">
        <v>1.0032</v>
      </c>
      <c r="C19" s="41">
        <v>1.0032</v>
      </c>
      <c r="D19" s="41">
        <v>1.0033</v>
      </c>
      <c r="E19" s="41">
        <v>1.0033</v>
      </c>
      <c r="F19" s="41">
        <v>1.0034</v>
      </c>
      <c r="G19" s="41">
        <v>1.0034</v>
      </c>
      <c r="H19" s="42">
        <v>1.0034</v>
      </c>
    </row>
    <row r="20" spans="1:13" ht="12.75">
      <c r="A20" s="39">
        <v>23</v>
      </c>
      <c r="B20" s="31">
        <v>1.0033</v>
      </c>
      <c r="C20" s="31">
        <v>1.0033</v>
      </c>
      <c r="D20" s="31">
        <v>1.0034</v>
      </c>
      <c r="E20" s="31">
        <v>1.0034</v>
      </c>
      <c r="F20" s="31">
        <v>1.0035</v>
      </c>
      <c r="G20" s="31">
        <v>1.0035</v>
      </c>
      <c r="H20" s="34">
        <v>1.0036</v>
      </c>
      <c r="M20" s="46"/>
    </row>
    <row r="21" spans="1:8" ht="12.75">
      <c r="A21" s="40">
        <v>23.5</v>
      </c>
      <c r="B21" s="41">
        <v>1.0034</v>
      </c>
      <c r="C21" s="41">
        <v>1.0035</v>
      </c>
      <c r="D21" s="41">
        <v>1.0035</v>
      </c>
      <c r="E21" s="41">
        <v>1.0036</v>
      </c>
      <c r="F21" s="41">
        <v>1.0036</v>
      </c>
      <c r="G21" s="41">
        <v>1.0036</v>
      </c>
      <c r="H21" s="42">
        <v>1.0037</v>
      </c>
    </row>
    <row r="22" spans="1:8" ht="12.75">
      <c r="A22" s="39">
        <v>24</v>
      </c>
      <c r="B22" s="31">
        <v>1.0035</v>
      </c>
      <c r="C22" s="31">
        <v>1.0036</v>
      </c>
      <c r="D22" s="31">
        <v>1.0036</v>
      </c>
      <c r="E22" s="31">
        <v>1.0037</v>
      </c>
      <c r="F22" s="31">
        <v>1.0037</v>
      </c>
      <c r="G22" s="31">
        <v>1.0038</v>
      </c>
      <c r="H22" s="34">
        <v>1.0038</v>
      </c>
    </row>
    <row r="23" spans="1:8" ht="12.75">
      <c r="A23" s="40">
        <v>24.5</v>
      </c>
      <c r="B23" s="41">
        <v>1.0037</v>
      </c>
      <c r="C23" s="41">
        <v>1.0037</v>
      </c>
      <c r="D23" s="41">
        <v>1.0038</v>
      </c>
      <c r="E23" s="41">
        <v>1.0038</v>
      </c>
      <c r="F23" s="41">
        <v>1.0039</v>
      </c>
      <c r="G23" s="41">
        <v>1.0039</v>
      </c>
      <c r="H23" s="42">
        <v>1.0039</v>
      </c>
    </row>
    <row r="24" spans="1:8" ht="12.75">
      <c r="A24" s="39">
        <v>25</v>
      </c>
      <c r="B24" s="31">
        <v>1.0038</v>
      </c>
      <c r="C24" s="31">
        <v>1.0038</v>
      </c>
      <c r="D24" s="31">
        <v>1.0039</v>
      </c>
      <c r="E24" s="31">
        <v>1.0039</v>
      </c>
      <c r="F24" s="31">
        <v>1.004</v>
      </c>
      <c r="G24" s="31">
        <v>1.004</v>
      </c>
      <c r="H24" s="34">
        <v>1.004</v>
      </c>
    </row>
    <row r="25" spans="1:8" ht="12.75">
      <c r="A25" s="40">
        <v>25.5</v>
      </c>
      <c r="B25" s="41">
        <v>1.0039</v>
      </c>
      <c r="C25" s="41">
        <v>1.004</v>
      </c>
      <c r="D25" s="41">
        <v>1.004</v>
      </c>
      <c r="E25" s="41">
        <v>1.0041</v>
      </c>
      <c r="F25" s="41">
        <v>1.0041</v>
      </c>
      <c r="G25" s="41">
        <v>1.0041</v>
      </c>
      <c r="H25" s="42">
        <v>1.0042</v>
      </c>
    </row>
    <row r="26" spans="1:8" ht="12.75">
      <c r="A26" s="39">
        <v>26</v>
      </c>
      <c r="B26" s="31">
        <v>1.004</v>
      </c>
      <c r="C26" s="31">
        <v>1.0041</v>
      </c>
      <c r="D26" s="31">
        <v>1.0041</v>
      </c>
      <c r="E26" s="31">
        <v>1.0042</v>
      </c>
      <c r="F26" s="31">
        <v>1.0042</v>
      </c>
      <c r="G26" s="31">
        <v>1.0043</v>
      </c>
      <c r="H26" s="34">
        <v>1.0043</v>
      </c>
    </row>
    <row r="27" spans="1:8" ht="12.75">
      <c r="A27" s="40">
        <v>26.5</v>
      </c>
      <c r="B27" s="41">
        <v>1.0042</v>
      </c>
      <c r="C27" s="41">
        <v>1.0042</v>
      </c>
      <c r="D27" s="41">
        <v>1.0043</v>
      </c>
      <c r="E27" s="41">
        <v>1.0043</v>
      </c>
      <c r="F27" s="41">
        <v>1.0044</v>
      </c>
      <c r="G27" s="41">
        <v>1.0044</v>
      </c>
      <c r="H27" s="42">
        <v>1.0044</v>
      </c>
    </row>
    <row r="28" spans="1:8" ht="12.75">
      <c r="A28" s="39">
        <v>27</v>
      </c>
      <c r="B28" s="31">
        <v>1.0043</v>
      </c>
      <c r="C28" s="31">
        <v>1.0044</v>
      </c>
      <c r="D28" s="31">
        <v>1.0044</v>
      </c>
      <c r="E28" s="31">
        <v>1.0045</v>
      </c>
      <c r="F28" s="31">
        <v>1.0045</v>
      </c>
      <c r="G28" s="31">
        <v>1.0045</v>
      </c>
      <c r="H28" s="34">
        <v>1.0046</v>
      </c>
    </row>
    <row r="29" spans="1:8" ht="12.75">
      <c r="A29" s="40">
        <v>27.5</v>
      </c>
      <c r="B29" s="41">
        <v>1.0045</v>
      </c>
      <c r="C29" s="41">
        <v>1.0045</v>
      </c>
      <c r="D29" s="41">
        <v>1.0046</v>
      </c>
      <c r="E29" s="41">
        <v>1.0046</v>
      </c>
      <c r="F29" s="41">
        <v>1.0047</v>
      </c>
      <c r="G29" s="41">
        <v>1.0047</v>
      </c>
      <c r="H29" s="42">
        <v>1.0047</v>
      </c>
    </row>
    <row r="30" spans="1:8" ht="12.75">
      <c r="A30" s="39">
        <v>28</v>
      </c>
      <c r="B30" s="31">
        <v>1.0046</v>
      </c>
      <c r="C30" s="31">
        <v>1.0046</v>
      </c>
      <c r="D30" s="31">
        <v>1.0047</v>
      </c>
      <c r="E30" s="31">
        <v>1.0047</v>
      </c>
      <c r="F30" s="31">
        <v>1.0048</v>
      </c>
      <c r="G30" s="31">
        <v>1.0048</v>
      </c>
      <c r="H30" s="34">
        <v>1.0048</v>
      </c>
    </row>
    <row r="31" spans="1:8" ht="12.75">
      <c r="A31" s="40">
        <v>28.5</v>
      </c>
      <c r="B31" s="41">
        <v>1.0047</v>
      </c>
      <c r="C31" s="41">
        <v>1.0048</v>
      </c>
      <c r="D31" s="41">
        <v>1.0048</v>
      </c>
      <c r="E31" s="41">
        <v>1.0049</v>
      </c>
      <c r="F31" s="41">
        <v>1.0049</v>
      </c>
      <c r="G31" s="41">
        <v>1.005</v>
      </c>
      <c r="H31" s="42">
        <v>1.005</v>
      </c>
    </row>
    <row r="32" spans="1:8" ht="12.75">
      <c r="A32" s="39">
        <v>29</v>
      </c>
      <c r="B32" s="31">
        <v>1.0049</v>
      </c>
      <c r="C32" s="31">
        <v>1.0049</v>
      </c>
      <c r="D32" s="31">
        <v>1.005</v>
      </c>
      <c r="E32" s="31">
        <v>1.005</v>
      </c>
      <c r="F32" s="31">
        <v>1.0051</v>
      </c>
      <c r="G32" s="31">
        <v>1.0051</v>
      </c>
      <c r="H32" s="34">
        <v>1.0051</v>
      </c>
    </row>
    <row r="33" spans="1:8" ht="12.75">
      <c r="A33" s="40">
        <v>29.5</v>
      </c>
      <c r="B33" s="41">
        <v>1.005</v>
      </c>
      <c r="C33" s="41">
        <v>1.005</v>
      </c>
      <c r="D33" s="41">
        <v>1.0051</v>
      </c>
      <c r="E33" s="41">
        <v>1.0052</v>
      </c>
      <c r="F33" s="41">
        <v>1.0052</v>
      </c>
      <c r="G33" s="41">
        <v>1.0052</v>
      </c>
      <c r="H33" s="42">
        <v>1.0053</v>
      </c>
    </row>
    <row r="34" spans="1:8" ht="12.75">
      <c r="A34" s="43">
        <v>30</v>
      </c>
      <c r="B34" s="44">
        <v>1.0052</v>
      </c>
      <c r="C34" s="44">
        <v>1.0052</v>
      </c>
      <c r="D34" s="44">
        <v>1.0053</v>
      </c>
      <c r="E34" s="44">
        <v>1.0053</v>
      </c>
      <c r="F34" s="44">
        <v>1.0054</v>
      </c>
      <c r="G34" s="44">
        <v>1.0054</v>
      </c>
      <c r="H34" s="45">
        <v>1.0054</v>
      </c>
    </row>
    <row r="36" ht="12.75">
      <c r="A36" s="61"/>
    </row>
    <row r="37" ht="12.75">
      <c r="A37" s="61"/>
    </row>
    <row r="38" ht="12.75">
      <c r="A38" s="61"/>
    </row>
    <row r="39" ht="12.75">
      <c r="A39" s="61"/>
    </row>
    <row r="40" ht="12.75">
      <c r="A40" s="61"/>
    </row>
    <row r="41" ht="12.75">
      <c r="A41" s="61"/>
    </row>
    <row r="42" ht="12.75">
      <c r="A42" s="61"/>
    </row>
    <row r="43" ht="12.75">
      <c r="A43" s="61"/>
    </row>
    <row r="44" ht="12.75">
      <c r="A44" s="61"/>
    </row>
    <row r="45" ht="12.75">
      <c r="A45" s="61"/>
    </row>
    <row r="46" ht="12.75">
      <c r="A46" s="61"/>
    </row>
    <row r="47" ht="12.75">
      <c r="A47" s="61"/>
    </row>
    <row r="48" ht="12.75">
      <c r="A48" s="61"/>
    </row>
    <row r="49" ht="12.75">
      <c r="A49" s="61"/>
    </row>
    <row r="50" ht="12.75">
      <c r="A50" s="61"/>
    </row>
    <row r="51" ht="12.75">
      <c r="A51" s="61"/>
    </row>
    <row r="52" ht="12.75">
      <c r="A52" s="61"/>
    </row>
    <row r="53" ht="12.75">
      <c r="A53" s="61"/>
    </row>
    <row r="54" ht="12.75">
      <c r="A54" s="61"/>
    </row>
    <row r="55" ht="12.75">
      <c r="A55" s="61"/>
    </row>
    <row r="56" ht="12.75">
      <c r="A56" s="61"/>
    </row>
    <row r="57" ht="12.75">
      <c r="A57" s="61"/>
    </row>
    <row r="58" ht="12.75">
      <c r="A58" s="61"/>
    </row>
    <row r="59" ht="12.75">
      <c r="A59" s="61"/>
    </row>
    <row r="60" ht="12.75">
      <c r="A60" s="61"/>
    </row>
    <row r="61" ht="12.75">
      <c r="A61" s="61"/>
    </row>
    <row r="62" ht="12.75">
      <c r="A62" s="61"/>
    </row>
    <row r="63" ht="12.75">
      <c r="A63" s="61"/>
    </row>
    <row r="64" ht="12.75">
      <c r="A64" s="61"/>
    </row>
    <row r="65" ht="12.75">
      <c r="A65" s="61"/>
    </row>
    <row r="66" ht="12.75">
      <c r="A66" s="61"/>
    </row>
    <row r="67" ht="12.75">
      <c r="A67" s="61"/>
    </row>
    <row r="68" ht="12.75">
      <c r="A68" s="61"/>
    </row>
    <row r="69" ht="12.75">
      <c r="A69" s="61"/>
    </row>
    <row r="70" ht="12.75">
      <c r="A70" s="61"/>
    </row>
    <row r="71" ht="12.75">
      <c r="A71" s="61"/>
    </row>
    <row r="72" ht="12.75">
      <c r="A72" s="61"/>
    </row>
    <row r="73" ht="12.75">
      <c r="A73" s="61"/>
    </row>
    <row r="74" ht="12.75">
      <c r="A74" s="61"/>
    </row>
    <row r="75" ht="12.75">
      <c r="A75" s="61"/>
    </row>
    <row r="76" ht="12.75">
      <c r="A76" s="61"/>
    </row>
    <row r="77" ht="12.75">
      <c r="A77" s="61"/>
    </row>
    <row r="78" ht="12.75">
      <c r="A78" s="61"/>
    </row>
    <row r="79" ht="12.75">
      <c r="A79" s="61"/>
    </row>
    <row r="80" ht="12.75">
      <c r="A80" s="61"/>
    </row>
    <row r="81" ht="12.75">
      <c r="A81" s="61"/>
    </row>
    <row r="82" ht="12.75">
      <c r="A82" s="61"/>
    </row>
    <row r="83" ht="12.75">
      <c r="A83" s="61"/>
    </row>
    <row r="84" ht="12.75">
      <c r="A84" s="61"/>
    </row>
    <row r="85" ht="12.75">
      <c r="A85" s="61"/>
    </row>
    <row r="86" ht="12.75">
      <c r="A86" s="61"/>
    </row>
    <row r="87" ht="12.75">
      <c r="A87" s="61"/>
    </row>
    <row r="88" ht="12.75">
      <c r="A88" s="61"/>
    </row>
    <row r="89" ht="12.75">
      <c r="A89" s="61"/>
    </row>
    <row r="90" ht="12.75">
      <c r="A90" s="61"/>
    </row>
    <row r="91" ht="12.75">
      <c r="A91" s="61"/>
    </row>
    <row r="92" ht="12.75">
      <c r="A92" s="61"/>
    </row>
    <row r="93" ht="12.75">
      <c r="A93" s="61"/>
    </row>
    <row r="94" ht="12.75">
      <c r="A94" s="61"/>
    </row>
    <row r="95" ht="12.75">
      <c r="A95" s="61"/>
    </row>
    <row r="96" ht="12.75">
      <c r="A96" s="61"/>
    </row>
    <row r="97" ht="12.75">
      <c r="A97" s="61"/>
    </row>
    <row r="98" ht="12.75">
      <c r="A98" s="61"/>
    </row>
    <row r="99" ht="12.75">
      <c r="A99" s="61"/>
    </row>
    <row r="100" ht="12.75">
      <c r="A100" s="61"/>
    </row>
    <row r="101" ht="12.75">
      <c r="A101" s="61"/>
    </row>
    <row r="102" ht="12.75">
      <c r="A102" s="61"/>
    </row>
    <row r="103" ht="12.75">
      <c r="A103" s="61"/>
    </row>
    <row r="104" ht="12.75">
      <c r="A104" s="61"/>
    </row>
    <row r="105" ht="12.75">
      <c r="A105" s="61"/>
    </row>
    <row r="106" ht="12.75">
      <c r="A106" s="61"/>
    </row>
    <row r="107" ht="12.75">
      <c r="A107" s="61"/>
    </row>
    <row r="108" ht="12.75">
      <c r="A108" s="61"/>
    </row>
    <row r="109" ht="12.75">
      <c r="A109" s="61"/>
    </row>
    <row r="110" ht="12.75">
      <c r="A110" s="61"/>
    </row>
    <row r="111" ht="12.75">
      <c r="A111" s="61"/>
    </row>
    <row r="112" ht="12.75">
      <c r="A112" s="61"/>
    </row>
    <row r="113" ht="12.75">
      <c r="A113" s="61"/>
    </row>
    <row r="114" ht="12.75">
      <c r="A114" s="61"/>
    </row>
    <row r="115" ht="12.75">
      <c r="A115" s="61"/>
    </row>
    <row r="116" ht="12.75">
      <c r="A116" s="61"/>
    </row>
    <row r="117" ht="12.75">
      <c r="A117" s="61"/>
    </row>
    <row r="118" ht="12.75">
      <c r="A118" s="61"/>
    </row>
    <row r="119" ht="12.75">
      <c r="A119" s="61"/>
    </row>
    <row r="120" ht="12.75">
      <c r="A120" s="61"/>
    </row>
    <row r="121" ht="12.75">
      <c r="A121" s="61"/>
    </row>
    <row r="122" ht="12.75">
      <c r="A122" s="61"/>
    </row>
    <row r="123" ht="12.75">
      <c r="A123" s="61"/>
    </row>
    <row r="124" ht="12.75">
      <c r="A124" s="61"/>
    </row>
    <row r="125" ht="12.75">
      <c r="A125" s="61"/>
    </row>
    <row r="126" ht="12.75">
      <c r="A126" s="61"/>
    </row>
    <row r="127" ht="12.75">
      <c r="A127" s="61"/>
    </row>
    <row r="128" ht="12.75">
      <c r="A128" s="61"/>
    </row>
    <row r="129" ht="12.75">
      <c r="A129" s="61"/>
    </row>
    <row r="130" ht="12.75">
      <c r="A130" s="61"/>
    </row>
    <row r="131" ht="12.75">
      <c r="A131" s="61"/>
    </row>
    <row r="132" ht="12.75">
      <c r="A132" s="61"/>
    </row>
    <row r="133" ht="12.75">
      <c r="A133" s="61"/>
    </row>
    <row r="134" ht="12.75">
      <c r="A134" s="61"/>
    </row>
    <row r="135" ht="12.75">
      <c r="A135" s="61"/>
    </row>
    <row r="136" ht="12.75">
      <c r="A136" s="61"/>
    </row>
    <row r="137" ht="12.75">
      <c r="A137" s="61"/>
    </row>
    <row r="138" ht="12.75">
      <c r="A138" s="61"/>
    </row>
    <row r="139" ht="12.75">
      <c r="A139" s="61"/>
    </row>
    <row r="140" ht="12.75">
      <c r="A140" s="61"/>
    </row>
    <row r="141" ht="12.75">
      <c r="A141" s="61"/>
    </row>
    <row r="142" ht="12.75">
      <c r="A142" s="61"/>
    </row>
    <row r="143" ht="12.75">
      <c r="A143" s="61"/>
    </row>
    <row r="144" ht="12.75">
      <c r="A144" s="61"/>
    </row>
    <row r="145" ht="12.75">
      <c r="A145" s="61"/>
    </row>
    <row r="146" ht="12.75">
      <c r="A146" s="61"/>
    </row>
    <row r="147" ht="12.75">
      <c r="A147" s="61"/>
    </row>
    <row r="148" ht="12.75">
      <c r="A148" s="61"/>
    </row>
    <row r="149" ht="12.75">
      <c r="A149" s="61"/>
    </row>
    <row r="150" ht="12.75">
      <c r="A150" s="61"/>
    </row>
    <row r="151" ht="12.75">
      <c r="A151" s="61"/>
    </row>
    <row r="152" ht="12.75">
      <c r="A152" s="61"/>
    </row>
    <row r="153" ht="12.75">
      <c r="A153" s="61"/>
    </row>
    <row r="154" ht="12.75">
      <c r="A154" s="61"/>
    </row>
    <row r="155" ht="12.75">
      <c r="A155" s="61"/>
    </row>
    <row r="156" ht="12.75">
      <c r="A156" s="61"/>
    </row>
    <row r="157" ht="12.75">
      <c r="A157" s="61"/>
    </row>
    <row r="158" ht="12.75">
      <c r="A158" s="61"/>
    </row>
    <row r="159" ht="12.75">
      <c r="A159" s="61"/>
    </row>
    <row r="160" ht="12.75">
      <c r="A160" s="61"/>
    </row>
    <row r="161" ht="12.75">
      <c r="A161" s="61"/>
    </row>
    <row r="162" ht="12.75">
      <c r="A162" s="61"/>
    </row>
    <row r="163" ht="12.75">
      <c r="A163" s="61"/>
    </row>
    <row r="164" ht="12.75">
      <c r="A164" s="61"/>
    </row>
    <row r="165" ht="12.75">
      <c r="A165" s="61"/>
    </row>
    <row r="166" ht="12.75">
      <c r="A166" s="61"/>
    </row>
    <row r="167" ht="12.75">
      <c r="A167" s="61"/>
    </row>
    <row r="168" ht="12.75">
      <c r="A168" s="61"/>
    </row>
    <row r="169" ht="12.75">
      <c r="A169" s="61"/>
    </row>
    <row r="170" ht="12.75">
      <c r="A170" s="61"/>
    </row>
    <row r="171" ht="12.75">
      <c r="A171" s="61"/>
    </row>
    <row r="172" ht="12.75">
      <c r="A172" s="61"/>
    </row>
    <row r="173" ht="12.75">
      <c r="A173" s="61"/>
    </row>
    <row r="174" ht="12.75">
      <c r="A174" s="61"/>
    </row>
    <row r="175" ht="12.75">
      <c r="A175" s="61"/>
    </row>
    <row r="176" ht="12.75">
      <c r="A176" s="61"/>
    </row>
    <row r="177" ht="12.75">
      <c r="A177" s="61"/>
    </row>
    <row r="178" ht="12.75">
      <c r="A178" s="61"/>
    </row>
    <row r="179" ht="12.75">
      <c r="A179" s="61"/>
    </row>
    <row r="180" ht="12.75">
      <c r="A180" s="61"/>
    </row>
    <row r="181" ht="12.75">
      <c r="A181" s="61"/>
    </row>
    <row r="182" ht="12.75">
      <c r="A182" s="61"/>
    </row>
    <row r="183" ht="12.75">
      <c r="A183" s="61"/>
    </row>
    <row r="184" ht="12.75">
      <c r="A184" s="61"/>
    </row>
    <row r="185" ht="12.75">
      <c r="A185" s="61"/>
    </row>
    <row r="186" ht="12.75">
      <c r="A186" s="61"/>
    </row>
    <row r="187" ht="12.75">
      <c r="A187" s="61"/>
    </row>
    <row r="188" ht="12.75">
      <c r="A188" s="61"/>
    </row>
    <row r="189" ht="12.75">
      <c r="A189" s="61"/>
    </row>
    <row r="190" ht="12.75">
      <c r="A190" s="61"/>
    </row>
    <row r="191" ht="12.75">
      <c r="A191" s="61"/>
    </row>
    <row r="192" ht="12.75">
      <c r="A192" s="61"/>
    </row>
    <row r="193" ht="12.75">
      <c r="A193" s="61"/>
    </row>
    <row r="194" ht="12.75">
      <c r="A194" s="61"/>
    </row>
    <row r="195" ht="12.75">
      <c r="A195" s="61"/>
    </row>
    <row r="196" ht="12.75">
      <c r="A196" s="61"/>
    </row>
    <row r="197" ht="12.75">
      <c r="A197" s="61"/>
    </row>
    <row r="198" ht="12.75">
      <c r="A198" s="61"/>
    </row>
    <row r="199" ht="12.75">
      <c r="A199" s="61"/>
    </row>
    <row r="200" ht="12.75">
      <c r="A200" s="61"/>
    </row>
    <row r="201" ht="12.75">
      <c r="A201" s="61"/>
    </row>
    <row r="202" ht="12.75">
      <c r="A202" s="61"/>
    </row>
    <row r="203" ht="12.75">
      <c r="A203" s="61"/>
    </row>
    <row r="204" ht="12.75">
      <c r="A204" s="61"/>
    </row>
    <row r="205" ht="12.75">
      <c r="A205" s="61"/>
    </row>
    <row r="206" ht="12.75">
      <c r="A206" s="61"/>
    </row>
    <row r="207" ht="12.75">
      <c r="A207" s="61"/>
    </row>
    <row r="208" ht="12.75">
      <c r="A208" s="61"/>
    </row>
    <row r="209" ht="12.75">
      <c r="A209" s="61"/>
    </row>
    <row r="210" ht="12.75">
      <c r="A210" s="61"/>
    </row>
    <row r="211" ht="12.75">
      <c r="A211" s="61"/>
    </row>
    <row r="212" ht="12.75">
      <c r="A212" s="61"/>
    </row>
    <row r="213" ht="12.75">
      <c r="A213" s="61"/>
    </row>
    <row r="214" ht="12.75">
      <c r="A214" s="61"/>
    </row>
    <row r="215" ht="12.75">
      <c r="A215" s="61"/>
    </row>
    <row r="216" ht="12.75">
      <c r="A216" s="61"/>
    </row>
    <row r="217" ht="12.75">
      <c r="A217" s="61"/>
    </row>
    <row r="218" ht="12.75">
      <c r="A218" s="61"/>
    </row>
    <row r="219" ht="12.75">
      <c r="A219" s="61"/>
    </row>
    <row r="220" ht="12.75">
      <c r="A220" s="61"/>
    </row>
    <row r="221" ht="12.75">
      <c r="A221" s="61"/>
    </row>
    <row r="222" ht="12.75">
      <c r="A222" s="61"/>
    </row>
    <row r="223" ht="12.75">
      <c r="A223" s="61"/>
    </row>
    <row r="224" ht="12.75">
      <c r="A224" s="61"/>
    </row>
    <row r="225" ht="12.75">
      <c r="A225" s="61"/>
    </row>
    <row r="226" ht="12.75">
      <c r="A226" s="61"/>
    </row>
    <row r="227" ht="12.75">
      <c r="A227" s="61"/>
    </row>
    <row r="228" ht="12.75">
      <c r="A228" s="61"/>
    </row>
    <row r="229" ht="12.75">
      <c r="A229" s="61"/>
    </row>
    <row r="230" ht="12.75">
      <c r="A230" s="61"/>
    </row>
    <row r="231" ht="12.75">
      <c r="A231" s="61"/>
    </row>
    <row r="232" ht="12.75">
      <c r="A232" s="61"/>
    </row>
    <row r="233" ht="12.75">
      <c r="A233" s="61"/>
    </row>
    <row r="234" ht="12.75">
      <c r="A234" s="61"/>
    </row>
    <row r="235" ht="12.75">
      <c r="A235" s="61"/>
    </row>
    <row r="236" ht="12.75">
      <c r="A236" s="61"/>
    </row>
    <row r="237" ht="12.75">
      <c r="A237" s="61"/>
    </row>
    <row r="238" ht="12.75">
      <c r="A238" s="61"/>
    </row>
    <row r="239" ht="12.75">
      <c r="A239" s="61"/>
    </row>
    <row r="240" ht="12.75">
      <c r="A240" s="61"/>
    </row>
    <row r="241" ht="12.75">
      <c r="A241" s="61"/>
    </row>
    <row r="242" ht="12.75">
      <c r="A242" s="61"/>
    </row>
    <row r="243" ht="12.75">
      <c r="A243" s="61"/>
    </row>
    <row r="244" ht="12.75">
      <c r="A244" s="61"/>
    </row>
    <row r="245" ht="12.75">
      <c r="A245" s="61"/>
    </row>
    <row r="246" ht="12.75">
      <c r="A246" s="61"/>
    </row>
    <row r="247" ht="12.75">
      <c r="A247" s="61"/>
    </row>
    <row r="248" ht="12.75">
      <c r="A248" s="61"/>
    </row>
    <row r="249" ht="12.75">
      <c r="A249" s="61"/>
    </row>
    <row r="250" ht="12.75">
      <c r="A250" s="61"/>
    </row>
    <row r="251" ht="12.75">
      <c r="A251" s="61"/>
    </row>
    <row r="252" ht="12.75">
      <c r="A252" s="61"/>
    </row>
    <row r="253" ht="12.75">
      <c r="A253" s="61"/>
    </row>
    <row r="254" ht="12.75">
      <c r="A254" s="61"/>
    </row>
    <row r="255" ht="12.75">
      <c r="A255" s="61"/>
    </row>
    <row r="256" ht="12.75">
      <c r="A256" s="61"/>
    </row>
    <row r="257" ht="12.75">
      <c r="A257" s="61"/>
    </row>
    <row r="258" ht="12.75">
      <c r="A258" s="61"/>
    </row>
    <row r="259" ht="12.75">
      <c r="A259" s="61"/>
    </row>
    <row r="260" ht="12.75">
      <c r="A260" s="61"/>
    </row>
    <row r="261" ht="12.75">
      <c r="A261" s="61"/>
    </row>
    <row r="262" ht="12.75">
      <c r="A262" s="61"/>
    </row>
    <row r="263" ht="12.75">
      <c r="A263" s="61"/>
    </row>
    <row r="264" ht="12.75">
      <c r="A264" s="61"/>
    </row>
    <row r="265" ht="12.75">
      <c r="A265" s="61"/>
    </row>
    <row r="266" ht="12.75">
      <c r="A266" s="61"/>
    </row>
    <row r="267" ht="12.75">
      <c r="A267" s="61"/>
    </row>
    <row r="268" ht="12.75">
      <c r="A268" s="61"/>
    </row>
    <row r="269" ht="12.75">
      <c r="A269" s="61"/>
    </row>
    <row r="270" ht="12.75">
      <c r="A270" s="61"/>
    </row>
    <row r="271" ht="12.75">
      <c r="A271" s="61"/>
    </row>
    <row r="272" ht="12.75">
      <c r="A272" s="61"/>
    </row>
    <row r="273" ht="12.75">
      <c r="A273" s="61"/>
    </row>
    <row r="274" ht="12.75">
      <c r="A274" s="61"/>
    </row>
    <row r="275" ht="12.75">
      <c r="A275" s="61"/>
    </row>
    <row r="276" ht="12.75">
      <c r="A276" s="61"/>
    </row>
  </sheetData>
  <sheetProtection sheet="1" objects="1" scenario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B4" sqref="B4:B6"/>
    </sheetView>
  </sheetViews>
  <sheetFormatPr defaultColWidth="11.421875" defaultRowHeight="12.75"/>
  <cols>
    <col min="1" max="1" width="18.7109375" style="79" customWidth="1"/>
    <col min="2" max="2" width="12.7109375" style="79" customWidth="1"/>
    <col min="3" max="3" width="12.7109375" style="80" customWidth="1"/>
    <col min="4" max="4" width="12.7109375" style="81" customWidth="1"/>
    <col min="5" max="6" width="13.7109375" style="81" customWidth="1"/>
    <col min="7" max="7" width="3.7109375" style="81" customWidth="1"/>
    <col min="8" max="9" width="12.7109375" style="81" customWidth="1"/>
    <col min="10" max="16384" width="11.421875" style="81" customWidth="1"/>
  </cols>
  <sheetData>
    <row r="1" ht="18">
      <c r="A1" s="195" t="s">
        <v>82</v>
      </c>
    </row>
    <row r="2" spans="2:8" ht="16.5" customHeight="1">
      <c r="B2" s="82" t="s">
        <v>159</v>
      </c>
      <c r="C2" s="83" t="s">
        <v>160</v>
      </c>
      <c r="D2" s="84" t="s">
        <v>161</v>
      </c>
      <c r="E2" s="84"/>
      <c r="F2" s="84" t="s">
        <v>84</v>
      </c>
      <c r="H2" s="84" t="s">
        <v>85</v>
      </c>
    </row>
    <row r="3" spans="1:8" ht="26.25" customHeight="1">
      <c r="A3" s="85" t="s">
        <v>81</v>
      </c>
      <c r="B3" s="433">
        <v>5000</v>
      </c>
      <c r="C3" s="434"/>
      <c r="D3" s="435"/>
      <c r="E3" s="86"/>
      <c r="F3" s="346">
        <v>100</v>
      </c>
      <c r="H3" s="346">
        <v>1000</v>
      </c>
    </row>
    <row r="4" spans="1:8" ht="12.75" customHeight="1">
      <c r="A4" s="87" t="s">
        <v>22</v>
      </c>
      <c r="B4" s="88">
        <v>5000</v>
      </c>
      <c r="C4" s="88">
        <v>2500</v>
      </c>
      <c r="D4" s="89">
        <v>500</v>
      </c>
      <c r="E4" s="63"/>
      <c r="F4" s="347">
        <v>100</v>
      </c>
      <c r="H4" s="347">
        <v>1000</v>
      </c>
    </row>
    <row r="5" spans="1:8" ht="12.75" customHeight="1">
      <c r="A5" s="87" t="s">
        <v>21</v>
      </c>
      <c r="B5" s="90">
        <v>1013</v>
      </c>
      <c r="C5" s="90">
        <v>1013</v>
      </c>
      <c r="D5" s="62">
        <v>1013</v>
      </c>
      <c r="E5" s="63"/>
      <c r="F5" s="348">
        <v>1002</v>
      </c>
      <c r="H5" s="348">
        <v>980</v>
      </c>
    </row>
    <row r="6" spans="1:8" ht="12.75" customHeight="1">
      <c r="A6" s="91" t="s">
        <v>49</v>
      </c>
      <c r="B6" s="92">
        <v>22.2</v>
      </c>
      <c r="C6" s="92">
        <v>22</v>
      </c>
      <c r="D6" s="93">
        <v>21.9</v>
      </c>
      <c r="E6" s="64"/>
      <c r="F6" s="349">
        <v>20.2</v>
      </c>
      <c r="H6" s="349">
        <v>20.2</v>
      </c>
    </row>
    <row r="7" spans="1:8" ht="12.75" customHeight="1" thickBot="1">
      <c r="A7" s="95" t="s">
        <v>48</v>
      </c>
      <c r="B7" s="96">
        <v>1.0033</v>
      </c>
      <c r="C7" s="96">
        <v>1.0033</v>
      </c>
      <c r="D7" s="97">
        <v>1.0033</v>
      </c>
      <c r="E7" s="98"/>
      <c r="F7" s="350">
        <v>1.0028</v>
      </c>
      <c r="H7" s="350">
        <v>1.0028</v>
      </c>
    </row>
    <row r="8" spans="1:8" ht="12.75" customHeight="1">
      <c r="A8" s="99" t="s">
        <v>7</v>
      </c>
      <c r="B8" s="100"/>
      <c r="C8" s="100"/>
      <c r="D8" s="101"/>
      <c r="E8" s="102"/>
      <c r="F8" s="351"/>
      <c r="H8" s="351"/>
    </row>
    <row r="9" spans="1:8" ht="12.75" customHeight="1">
      <c r="A9" s="103" t="s">
        <v>157</v>
      </c>
      <c r="B9" s="104">
        <v>0.8</v>
      </c>
      <c r="C9" s="104">
        <v>1.6</v>
      </c>
      <c r="D9" s="367">
        <v>8</v>
      </c>
      <c r="E9" s="102"/>
      <c r="F9" s="352">
        <v>0.8</v>
      </c>
      <c r="H9" s="352">
        <v>0.8</v>
      </c>
    </row>
    <row r="10" spans="1:8" ht="12.75" customHeight="1">
      <c r="A10" s="103" t="s">
        <v>158</v>
      </c>
      <c r="B10" s="105">
        <v>0.3</v>
      </c>
      <c r="C10" s="105">
        <v>0.6</v>
      </c>
      <c r="D10" s="364">
        <v>3</v>
      </c>
      <c r="E10" s="102"/>
      <c r="F10" s="353">
        <v>0.3</v>
      </c>
      <c r="H10" s="353">
        <v>0.3</v>
      </c>
    </row>
    <row r="11" spans="1:8" s="109" customFormat="1" ht="12.75" customHeight="1" thickBot="1">
      <c r="A11" s="106" t="s">
        <v>40</v>
      </c>
      <c r="B11" s="107"/>
      <c r="C11" s="107"/>
      <c r="D11" s="108"/>
      <c r="E11" s="102"/>
      <c r="F11" s="354"/>
      <c r="G11" s="81"/>
      <c r="H11" s="354"/>
    </row>
    <row r="12" spans="1:8" ht="15" customHeight="1">
      <c r="A12" s="110"/>
      <c r="B12" s="111" t="s">
        <v>6</v>
      </c>
      <c r="C12" s="111" t="s">
        <v>6</v>
      </c>
      <c r="D12" s="148" t="s">
        <v>6</v>
      </c>
      <c r="E12" s="102"/>
      <c r="F12" s="355" t="s">
        <v>6</v>
      </c>
      <c r="H12" s="355" t="s">
        <v>6</v>
      </c>
    </row>
    <row r="13" spans="1:9" ht="13.5" customHeight="1">
      <c r="A13" s="112" t="s">
        <v>10</v>
      </c>
      <c r="B13" s="4">
        <v>4.9787</v>
      </c>
      <c r="C13" s="4">
        <v>2.493</v>
      </c>
      <c r="D13" s="113">
        <v>0.4985</v>
      </c>
      <c r="E13" s="114"/>
      <c r="F13" s="356">
        <v>0.0997</v>
      </c>
      <c r="H13" s="356">
        <v>0.9972</v>
      </c>
      <c r="I13" s="372"/>
    </row>
    <row r="14" spans="1:9" ht="13.5" customHeight="1">
      <c r="A14" s="112" t="s">
        <v>11</v>
      </c>
      <c r="B14" s="4">
        <v>4.9724</v>
      </c>
      <c r="C14" s="4">
        <v>2.4696</v>
      </c>
      <c r="D14" s="113">
        <v>0.4975</v>
      </c>
      <c r="E14" s="114"/>
      <c r="F14" s="356">
        <v>0.0995</v>
      </c>
      <c r="H14" s="356">
        <v>0.9878</v>
      </c>
      <c r="I14" s="372"/>
    </row>
    <row r="15" spans="1:9" ht="13.5" customHeight="1">
      <c r="A15" s="112" t="s">
        <v>12</v>
      </c>
      <c r="B15" s="4">
        <v>4.977</v>
      </c>
      <c r="C15" s="4">
        <v>2.474</v>
      </c>
      <c r="D15" s="113">
        <v>0.4988</v>
      </c>
      <c r="E15" s="114"/>
      <c r="F15" s="356">
        <v>0.0998</v>
      </c>
      <c r="H15" s="356">
        <v>0.9896</v>
      </c>
      <c r="I15" s="372"/>
    </row>
    <row r="16" spans="1:9" ht="13.5" customHeight="1">
      <c r="A16" s="112" t="s">
        <v>13</v>
      </c>
      <c r="B16" s="4">
        <v>4.9802</v>
      </c>
      <c r="C16" s="4">
        <v>2.4646</v>
      </c>
      <c r="D16" s="113">
        <v>0.499</v>
      </c>
      <c r="E16" s="114"/>
      <c r="F16" s="356">
        <v>0.0998</v>
      </c>
      <c r="H16" s="356">
        <v>0.9858</v>
      </c>
      <c r="I16" s="372"/>
    </row>
    <row r="17" spans="1:9" ht="13.5" customHeight="1">
      <c r="A17" s="112" t="s">
        <v>14</v>
      </c>
      <c r="B17" s="4">
        <v>4.9791</v>
      </c>
      <c r="C17" s="4">
        <v>2.4912</v>
      </c>
      <c r="D17" s="113">
        <v>0.498</v>
      </c>
      <c r="E17" s="114"/>
      <c r="F17" s="356">
        <v>0.0996</v>
      </c>
      <c r="H17" s="356">
        <v>0.9765</v>
      </c>
      <c r="I17" s="372"/>
    </row>
    <row r="18" spans="1:9" ht="13.5" customHeight="1">
      <c r="A18" s="112" t="s">
        <v>15</v>
      </c>
      <c r="B18" s="4">
        <v>4.9838</v>
      </c>
      <c r="C18" s="4">
        <v>2.4902</v>
      </c>
      <c r="D18" s="113">
        <v>0.4973</v>
      </c>
      <c r="E18" s="114"/>
      <c r="F18" s="356">
        <v>0.0995</v>
      </c>
      <c r="H18" s="356">
        <v>0.9761</v>
      </c>
      <c r="I18" s="372"/>
    </row>
    <row r="19" spans="1:9" ht="13.5" customHeight="1">
      <c r="A19" s="112" t="s">
        <v>16</v>
      </c>
      <c r="B19" s="4">
        <v>4.9745</v>
      </c>
      <c r="C19" s="4">
        <v>2.5104</v>
      </c>
      <c r="D19" s="113">
        <v>0.4975</v>
      </c>
      <c r="E19" s="114"/>
      <c r="F19" s="356">
        <v>0.0995</v>
      </c>
      <c r="H19" s="356">
        <v>0.9842</v>
      </c>
      <c r="I19" s="372"/>
    </row>
    <row r="20" spans="1:9" ht="13.5" customHeight="1">
      <c r="A20" s="112" t="s">
        <v>17</v>
      </c>
      <c r="B20" s="4">
        <v>4.9767</v>
      </c>
      <c r="C20" s="4">
        <v>2.7094</v>
      </c>
      <c r="D20" s="113">
        <v>0.498</v>
      </c>
      <c r="E20" s="114"/>
      <c r="F20" s="356">
        <v>0.0996</v>
      </c>
      <c r="H20" s="356">
        <v>1.0638</v>
      </c>
      <c r="I20" s="372"/>
    </row>
    <row r="21" spans="1:9" ht="13.5" customHeight="1">
      <c r="A21" s="112" t="s">
        <v>18</v>
      </c>
      <c r="B21" s="4">
        <v>4.9842</v>
      </c>
      <c r="C21" s="4">
        <v>2.7096</v>
      </c>
      <c r="D21" s="113">
        <v>0.4985</v>
      </c>
      <c r="E21" s="114"/>
      <c r="F21" s="356">
        <v>0.0997</v>
      </c>
      <c r="H21" s="356">
        <v>1.0638</v>
      </c>
      <c r="I21" s="372"/>
    </row>
    <row r="22" spans="1:9" ht="13.5" customHeight="1">
      <c r="A22" s="115" t="s">
        <v>9</v>
      </c>
      <c r="B22" s="116">
        <v>4.9865</v>
      </c>
      <c r="C22" s="116">
        <v>2.6846</v>
      </c>
      <c r="D22" s="117">
        <v>0.4995</v>
      </c>
      <c r="E22" s="114"/>
      <c r="F22" s="357">
        <v>0.0999</v>
      </c>
      <c r="H22" s="357">
        <v>1.0538</v>
      </c>
      <c r="I22" s="372"/>
    </row>
    <row r="23" spans="1:8" ht="12.75" customHeight="1">
      <c r="A23" s="118" t="s">
        <v>3</v>
      </c>
      <c r="B23" s="365">
        <v>4.97931</v>
      </c>
      <c r="C23" s="365">
        <v>2.54966</v>
      </c>
      <c r="D23" s="366">
        <v>0.49826000000000004</v>
      </c>
      <c r="E23" s="119"/>
      <c r="F23" s="368">
        <v>0.09966</v>
      </c>
      <c r="H23" s="368">
        <v>1.0078600000000002</v>
      </c>
    </row>
    <row r="24" spans="1:8" ht="12.75" customHeight="1">
      <c r="A24" s="120"/>
      <c r="B24" s="121">
        <v>4995.741723</v>
      </c>
      <c r="C24" s="121">
        <v>2558.073878</v>
      </c>
      <c r="D24" s="122">
        <v>499.9042580000001</v>
      </c>
      <c r="E24" s="123"/>
      <c r="F24" s="358">
        <v>99.93904799999999</v>
      </c>
      <c r="H24" s="358">
        <v>1010.6820080000001</v>
      </c>
    </row>
    <row r="25" spans="1:8" ht="12.75" customHeight="1" thickBot="1">
      <c r="A25" s="124"/>
      <c r="B25" s="125"/>
      <c r="C25" s="125"/>
      <c r="D25" s="126"/>
      <c r="E25" s="123"/>
      <c r="F25" s="359"/>
      <c r="H25" s="359"/>
    </row>
    <row r="26" spans="1:8" ht="16.5" customHeight="1">
      <c r="A26" s="306" t="s">
        <v>154</v>
      </c>
      <c r="B26" s="127">
        <v>-0.08516553999999815</v>
      </c>
      <c r="C26" s="127">
        <v>2.322955120000006</v>
      </c>
      <c r="D26" s="128">
        <v>-0.01914839999998321</v>
      </c>
      <c r="E26" s="197"/>
      <c r="F26" s="360">
        <v>-0.06</v>
      </c>
      <c r="H26" s="360">
        <v>1.068200800000011</v>
      </c>
    </row>
    <row r="27" spans="1:8" ht="27" customHeight="1" thickBot="1">
      <c r="A27" s="343" t="s">
        <v>155</v>
      </c>
      <c r="B27" s="130" t="s">
        <v>64</v>
      </c>
      <c r="C27" s="130" t="s">
        <v>94</v>
      </c>
      <c r="D27" s="131" t="s">
        <v>64</v>
      </c>
      <c r="E27" s="132"/>
      <c r="F27" s="361" t="s">
        <v>64</v>
      </c>
      <c r="H27" s="361" t="s">
        <v>94</v>
      </c>
    </row>
    <row r="28" spans="1:8" ht="16.5" customHeight="1">
      <c r="A28" s="306" t="s">
        <v>156</v>
      </c>
      <c r="B28" s="127">
        <v>0.08981661629826092</v>
      </c>
      <c r="C28" s="127">
        <v>4.1421051288338475</v>
      </c>
      <c r="D28" s="133">
        <v>0.14509631342914348</v>
      </c>
      <c r="E28" s="129"/>
      <c r="F28" s="362">
        <v>0.14</v>
      </c>
      <c r="H28" s="362">
        <v>3.661613254988491</v>
      </c>
    </row>
    <row r="29" spans="1:8" ht="27" customHeight="1">
      <c r="A29" s="344" t="s">
        <v>155</v>
      </c>
      <c r="B29" s="134" t="s">
        <v>64</v>
      </c>
      <c r="C29" s="134" t="s">
        <v>95</v>
      </c>
      <c r="D29" s="135" t="s">
        <v>64</v>
      </c>
      <c r="E29" s="132"/>
      <c r="F29" s="363" t="s">
        <v>64</v>
      </c>
      <c r="H29" s="363" t="s">
        <v>95</v>
      </c>
    </row>
    <row r="30" spans="1:6" ht="15" customHeight="1">
      <c r="A30" s="63"/>
      <c r="B30" s="132"/>
      <c r="C30" s="132"/>
      <c r="D30" s="132"/>
      <c r="E30" s="132"/>
      <c r="F30" s="63"/>
    </row>
    <row r="31" spans="1:6" ht="15" customHeight="1">
      <c r="A31" s="136"/>
      <c r="B31" s="63"/>
      <c r="C31" s="63"/>
      <c r="D31" s="63"/>
      <c r="E31" s="63"/>
      <c r="F31" s="63"/>
    </row>
    <row r="32" spans="1:7" ht="18">
      <c r="A32" s="194" t="s">
        <v>117</v>
      </c>
      <c r="B32" s="63"/>
      <c r="C32" s="63"/>
      <c r="D32" s="63"/>
      <c r="E32" s="63"/>
      <c r="F32" s="63"/>
      <c r="G32" s="63"/>
    </row>
    <row r="33" spans="1:7" ht="15">
      <c r="A33" s="185"/>
      <c r="B33" s="63"/>
      <c r="C33" s="63"/>
      <c r="D33" s="63"/>
      <c r="E33" s="63"/>
      <c r="F33" s="63"/>
      <c r="G33" s="63"/>
    </row>
    <row r="34" spans="1:7" ht="15" customHeight="1">
      <c r="A34" s="136"/>
      <c r="B34" s="94" t="s">
        <v>113</v>
      </c>
      <c r="C34" s="63"/>
      <c r="D34" s="63"/>
      <c r="E34" s="190"/>
      <c r="F34" s="63"/>
      <c r="G34" s="63"/>
    </row>
    <row r="35" spans="1:7" ht="12.75">
      <c r="A35" s="63"/>
      <c r="B35" s="188" t="s">
        <v>116</v>
      </c>
      <c r="C35" s="141" t="s">
        <v>83</v>
      </c>
      <c r="D35" s="141" t="s">
        <v>84</v>
      </c>
      <c r="E35" s="141" t="s">
        <v>85</v>
      </c>
      <c r="F35" s="63"/>
      <c r="G35" s="63"/>
    </row>
    <row r="36" spans="1:5" ht="12.75">
      <c r="A36" s="63"/>
      <c r="B36" s="188" t="s">
        <v>3</v>
      </c>
      <c r="C36" s="141">
        <v>4996.74</v>
      </c>
      <c r="D36" s="141">
        <v>1279.04</v>
      </c>
      <c r="E36" s="141">
        <v>199.858</v>
      </c>
    </row>
    <row r="37" spans="1:5" ht="12.75">
      <c r="A37" s="63"/>
      <c r="B37" s="188" t="s">
        <v>115</v>
      </c>
      <c r="C37" s="193">
        <v>4.4879</v>
      </c>
      <c r="D37" s="141">
        <v>52.9791</v>
      </c>
      <c r="E37" s="141">
        <v>0.29141</v>
      </c>
    </row>
    <row r="38" spans="1:7" ht="12.75">
      <c r="A38" s="63"/>
      <c r="B38" s="189" t="s">
        <v>100</v>
      </c>
      <c r="C38" s="140" t="s">
        <v>101</v>
      </c>
      <c r="D38" s="144"/>
      <c r="E38" s="191" t="s">
        <v>114</v>
      </c>
      <c r="F38" s="192"/>
      <c r="G38" s="369"/>
    </row>
    <row r="39" spans="1:7" ht="12.75">
      <c r="A39" s="63"/>
      <c r="B39" s="187" t="s">
        <v>102</v>
      </c>
      <c r="C39" s="143" t="s">
        <v>5</v>
      </c>
      <c r="D39" s="143" t="s">
        <v>4</v>
      </c>
      <c r="E39" s="187" t="s">
        <v>5</v>
      </c>
      <c r="F39" s="143" t="s">
        <v>4</v>
      </c>
      <c r="G39" s="370"/>
    </row>
    <row r="40" spans="1:7" ht="12.75">
      <c r="A40" s="138" t="s">
        <v>96</v>
      </c>
      <c r="B40" s="141" t="s">
        <v>99</v>
      </c>
      <c r="C40" s="141" t="s">
        <v>99</v>
      </c>
      <c r="D40" s="141" t="s">
        <v>99</v>
      </c>
      <c r="E40" s="186">
        <v>-0.0652</v>
      </c>
      <c r="F40" s="186">
        <v>0.0898</v>
      </c>
      <c r="G40" s="371"/>
    </row>
    <row r="41" spans="1:7" ht="12.75">
      <c r="A41" s="139" t="s">
        <v>97</v>
      </c>
      <c r="B41" s="142" t="s">
        <v>99</v>
      </c>
      <c r="C41" s="142" t="s">
        <v>99</v>
      </c>
      <c r="D41" s="142" t="s">
        <v>99</v>
      </c>
      <c r="E41" s="186">
        <v>2.32</v>
      </c>
      <c r="F41" s="186">
        <v>4.142</v>
      </c>
      <c r="G41" s="371"/>
    </row>
    <row r="42" spans="1:7" ht="12.75">
      <c r="A42" s="139" t="s">
        <v>98</v>
      </c>
      <c r="B42" s="142" t="s">
        <v>99</v>
      </c>
      <c r="C42" s="142" t="s">
        <v>99</v>
      </c>
      <c r="D42" s="142" t="s">
        <v>99</v>
      </c>
      <c r="E42" s="145">
        <v>-0.071</v>
      </c>
      <c r="F42" s="186">
        <v>0.146</v>
      </c>
      <c r="G42" s="371"/>
    </row>
    <row r="43" ht="12.75" customHeight="1"/>
    <row r="44" ht="12.75">
      <c r="A44" s="146" t="s">
        <v>132</v>
      </c>
    </row>
    <row r="45" ht="15" customHeight="1">
      <c r="A45" s="146" t="s">
        <v>133</v>
      </c>
    </row>
    <row r="46" ht="12.75">
      <c r="A46" s="146" t="s">
        <v>112</v>
      </c>
    </row>
    <row r="47" ht="7.5" customHeight="1"/>
    <row r="48" ht="12.75">
      <c r="A48" s="147" t="s">
        <v>162</v>
      </c>
    </row>
  </sheetData>
  <sheetProtection sheet="1"/>
  <mergeCells count="1">
    <mergeCell ref="B3:D3"/>
  </mergeCells>
  <conditionalFormatting sqref="A12">
    <cfRule type="cellIs" priority="1" dxfId="2" operator="notBetween" stopIfTrue="1">
      <formula>0</formula>
      <formula>50</formula>
    </cfRule>
  </conditionalFormatting>
  <conditionalFormatting sqref="B29:E30 B27:F27 F29 H29 H27">
    <cfRule type="cellIs" priority="2" dxfId="1" operator="equal" stopIfTrue="1">
      <formula>"-"</formula>
    </cfRule>
  </conditionalFormatting>
  <conditionalFormatting sqref="B26:F26 B28:F28 H28 H26">
    <cfRule type="cellIs" priority="3" dxfId="0" operator="equal" stopIfTrue="1">
      <formula>"?"</formula>
    </cfRule>
  </conditionalFormatting>
  <printOptions/>
  <pageMargins left="0.7874015748031497" right="0.7874015748031497" top="0.984251968503937" bottom="0.5905511811023623" header="0.5118110236220472" footer="0.511811023622047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Alpers</dc:creator>
  <cp:keywords/>
  <dc:description/>
  <cp:lastModifiedBy>Alpers</cp:lastModifiedBy>
  <cp:lastPrinted>2024-04-09T08:46:41Z</cp:lastPrinted>
  <dcterms:created xsi:type="dcterms:W3CDTF">2004-11-02T10:16:09Z</dcterms:created>
  <dcterms:modified xsi:type="dcterms:W3CDTF">2024-04-11T18:13:06Z</dcterms:modified>
  <cp:category/>
  <cp:version/>
  <cp:contentType/>
  <cp:contentStatus/>
</cp:coreProperties>
</file>