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25" yWindow="65521" windowWidth="7230" windowHeight="10425" firstSheet="1" activeTab="1"/>
  </bookViews>
  <sheets>
    <sheet name="UBA-Tool_Original" sheetId="1" state="hidden" r:id="rId1"/>
    <sheet name="Deckblatt" sheetId="2" r:id="rId2"/>
    <sheet name="Auswertung" sheetId="3" r:id="rId3"/>
    <sheet name="Rechenblatt_Messunsicherheit" sheetId="4" state="hidden" r:id="rId4"/>
    <sheet name="Druckansicht" sheetId="5" r:id="rId5"/>
    <sheet name="Nebenrechnung" sheetId="6" r:id="rId6"/>
    <sheet name="Beispiel" sheetId="7" r:id="rId7"/>
  </sheets>
  <definedNames/>
  <calcPr fullCalcOnLoad="1"/>
</workbook>
</file>

<file path=xl/comments3.xml><?xml version="1.0" encoding="utf-8"?>
<comments xmlns="http://schemas.openxmlformats.org/spreadsheetml/2006/main">
  <authors>
    <author>Lars Alpers</author>
  </authors>
  <commentList>
    <comment ref="Q1" authorId="0">
      <text>
        <r>
          <rPr>
            <b/>
            <sz val="9"/>
            <rFont val="Segoe UI"/>
            <family val="0"/>
          </rPr>
          <t>Lars Alpers:</t>
        </r>
        <r>
          <rPr>
            <sz val="9"/>
            <rFont val="Segoe UI"/>
            <family val="0"/>
          </rPr>
          <t xml:space="preserve">
</t>
        </r>
        <r>
          <rPr>
            <u val="single"/>
            <sz val="9"/>
            <rFont val="Segoe UI"/>
            <family val="2"/>
          </rPr>
          <t>Änderung am 05.09.2019:</t>
        </r>
        <r>
          <rPr>
            <sz val="9"/>
            <rFont val="Segoe UI"/>
            <family val="0"/>
          </rPr>
          <t xml:space="preserve">
Korrektur von Überschriften im "Rechenblatt_Messunsicherheit", Zeile 7.
Übereinstimmungsprüfung der Ergebnisse mit der aktuellen Ausgabe der Excel-Tabelle des UBA Berlin.
</t>
        </r>
        <r>
          <rPr>
            <sz val="4"/>
            <rFont val="Segoe UI"/>
            <family val="2"/>
          </rPr>
          <t xml:space="preserve">
</t>
        </r>
        <r>
          <rPr>
            <u val="single"/>
            <sz val="9"/>
            <rFont val="Segoe UI"/>
            <family val="2"/>
          </rPr>
          <t xml:space="preserve">Änderung am 21.08.2021:
</t>
        </r>
        <r>
          <rPr>
            <sz val="9"/>
            <rFont val="Segoe UI"/>
            <family val="2"/>
          </rPr>
          <t>Korrekturen und Erweiterungen um einige Beschriftungen bzw. Erläuterungen. Zudem wurde die aktualisierte Fassung des Original UBA-Tools integriert. An den Berechnungen wurden keine Änderungen vorgenommen.</t>
        </r>
      </text>
    </comment>
  </commentList>
</comments>
</file>

<file path=xl/sharedStrings.xml><?xml version="1.0" encoding="utf-8"?>
<sst xmlns="http://schemas.openxmlformats.org/spreadsheetml/2006/main" count="171" uniqueCount="112">
  <si>
    <t>Anzahl der Messungen</t>
  </si>
  <si>
    <t>Standardunsicherheit des CRM, laut Herstellerangaben</t>
  </si>
  <si>
    <t>Schätzung der Messunsicherheit unter Nutzung von Referenzmaterialien</t>
  </si>
  <si>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Rw</t>
    </r>
    <r>
      <rPr>
        <vertAlign val="subscript"/>
        <sz val="10"/>
        <rFont val="Arial"/>
        <family val="2"/>
      </rPr>
      <t>,rel</t>
    </r>
  </si>
  <si>
    <t>x¯</t>
  </si>
  <si>
    <r>
      <rPr>
        <i/>
        <sz val="10"/>
        <rFont val="Arial"/>
        <family val="2"/>
      </rPr>
      <t>s</t>
    </r>
    <r>
      <rPr>
        <i/>
        <vertAlign val="subscript"/>
        <sz val="10"/>
        <rFont val="Arial"/>
        <family val="2"/>
      </rPr>
      <t>Rw</t>
    </r>
  </si>
  <si>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Cref</t>
    </r>
  </si>
  <si>
    <r>
      <t>u</t>
    </r>
    <r>
      <rPr>
        <i/>
        <vertAlign val="subscript"/>
        <sz val="10"/>
        <rFont val="Arial"/>
        <family val="2"/>
      </rPr>
      <t>Cref</t>
    </r>
    <r>
      <rPr>
        <vertAlign val="subscript"/>
        <sz val="10"/>
        <rFont val="Arial"/>
        <family val="2"/>
      </rPr>
      <t>,rel</t>
    </r>
  </si>
  <si>
    <r>
      <t>n</t>
    </r>
    <r>
      <rPr>
        <i/>
        <vertAlign val="subscript"/>
        <sz val="10"/>
        <rFont val="Arial"/>
        <family val="2"/>
      </rPr>
      <t>M</t>
    </r>
  </si>
  <si>
    <r>
      <rPr>
        <i/>
        <sz val="10"/>
        <rFont val="Arial"/>
        <family val="2"/>
      </rPr>
      <t>u</t>
    </r>
    <r>
      <rPr>
        <vertAlign val="subscript"/>
        <sz val="10"/>
        <rFont val="Arial"/>
        <family val="2"/>
      </rPr>
      <t>bias,rel</t>
    </r>
  </si>
  <si>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c</t>
    </r>
    <r>
      <rPr>
        <vertAlign val="subscript"/>
        <sz val="10"/>
        <rFont val="Arial"/>
        <family val="2"/>
      </rPr>
      <t>,rel</t>
    </r>
  </si>
  <si>
    <r>
      <rPr>
        <i/>
        <sz val="10"/>
        <rFont val="Arial"/>
        <family val="2"/>
      </rPr>
      <t>U</t>
    </r>
    <r>
      <rPr>
        <vertAlign val="subscript"/>
        <sz val="10"/>
        <rFont val="Arial"/>
        <family val="2"/>
      </rPr>
      <t>rel</t>
    </r>
  </si>
  <si>
    <r>
      <rPr>
        <b/>
        <i/>
        <sz val="10"/>
        <rFont val="Arial"/>
        <family val="2"/>
      </rPr>
      <t>U</t>
    </r>
    <r>
      <rPr>
        <b/>
        <vertAlign val="subscript"/>
        <sz val="10"/>
        <rFont val="Arial"/>
        <family val="2"/>
      </rPr>
      <t>rel</t>
    </r>
  </si>
  <si>
    <t>Relative Unsicherheit des Referenzwerts</t>
  </si>
  <si>
    <t>Relative kombinierte Messunsicherheit</t>
  </si>
  <si>
    <t xml:space="preserve">Eingaben nur in gelb unterlegte Felder! </t>
  </si>
  <si>
    <t>Zertifzierte Konzentration des CRM, laut Herstellerangaben ("assigned value")</t>
  </si>
  <si>
    <r>
      <rPr>
        <sz val="9"/>
        <rFont val="Arial"/>
        <family val="2"/>
      </rPr>
      <t>bias</t>
    </r>
    <r>
      <rPr>
        <vertAlign val="subscript"/>
        <sz val="10"/>
        <rFont val="Arial"/>
        <family val="2"/>
      </rPr>
      <t>rel</t>
    </r>
  </si>
  <si>
    <t>Standardabweichung der CRM-Messungen</t>
  </si>
  <si>
    <r>
      <t>c</t>
    </r>
    <r>
      <rPr>
        <i/>
        <vertAlign val="subscript"/>
        <sz val="10"/>
        <rFont val="Arial"/>
        <family val="2"/>
      </rPr>
      <t>ref</t>
    </r>
  </si>
  <si>
    <r>
      <t xml:space="preserve">Relative erweiterte Messunsicherheit mit 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=2</t>
    </r>
  </si>
  <si>
    <t>Mittelwert der Mehrfachmesssungen des eingesetzten zertifizierten Referenzmaterials (CRM)</t>
  </si>
  <si>
    <t>Relative Abweichung vom Referenzwert</t>
  </si>
  <si>
    <t>Relative Unsicherheit der bias-Komponente</t>
  </si>
  <si>
    <t>Prüfergebnisse</t>
  </si>
  <si>
    <t>Eingaben bitte im Tabellenblatt "Datenblatt" vornehmen.</t>
  </si>
  <si>
    <t>Auswertung</t>
  </si>
  <si>
    <r>
      <t>n</t>
    </r>
    <r>
      <rPr>
        <i/>
        <vertAlign val="subscript"/>
        <sz val="11"/>
        <rFont val="Arial"/>
        <family val="2"/>
      </rPr>
      <t>M</t>
    </r>
  </si>
  <si>
    <r>
      <t>s</t>
    </r>
    <r>
      <rPr>
        <i/>
        <vertAlign val="subscript"/>
        <sz val="11"/>
        <rFont val="Arial"/>
        <family val="2"/>
      </rPr>
      <t>Rw</t>
    </r>
  </si>
  <si>
    <r>
      <t>u</t>
    </r>
    <r>
      <rPr>
        <i/>
        <vertAlign val="subscript"/>
        <sz val="11"/>
        <rFont val="Arial"/>
        <family val="2"/>
      </rPr>
      <t>C ref</t>
    </r>
    <r>
      <rPr>
        <vertAlign val="subscript"/>
        <sz val="11"/>
        <rFont val="Arial"/>
        <family val="2"/>
      </rPr>
      <t>,rel</t>
    </r>
  </si>
  <si>
    <t>u bias, rel</t>
  </si>
  <si>
    <r>
      <t xml:space="preserve">bias </t>
    </r>
    <r>
      <rPr>
        <vertAlign val="subscript"/>
        <sz val="11"/>
        <rFont val="Arial"/>
        <family val="2"/>
      </rPr>
      <t>rel</t>
    </r>
  </si>
  <si>
    <r>
      <t>u</t>
    </r>
    <r>
      <rPr>
        <i/>
        <vertAlign val="subscript"/>
        <sz val="11"/>
        <rFont val="Arial"/>
        <family val="2"/>
      </rPr>
      <t>Rw</t>
    </r>
    <r>
      <rPr>
        <vertAlign val="subscript"/>
        <sz val="11"/>
        <rFont val="Arial"/>
        <family val="2"/>
      </rPr>
      <t>, rel</t>
    </r>
  </si>
  <si>
    <r>
      <t>u</t>
    </r>
    <r>
      <rPr>
        <i/>
        <vertAlign val="subscript"/>
        <sz val="11"/>
        <rFont val="Arial"/>
        <family val="2"/>
      </rPr>
      <t>c</t>
    </r>
    <r>
      <rPr>
        <vertAlign val="subscript"/>
        <sz val="11"/>
        <rFont val="Arial"/>
        <family val="2"/>
      </rPr>
      <t>, rel</t>
    </r>
  </si>
  <si>
    <t>U rel</t>
  </si>
  <si>
    <t>U rel =</t>
  </si>
  <si>
    <t xml:space="preserve">  Relative Unsicherheit der Reproduzierbarkeit = Relative Standardabweichung der Messwerte</t>
  </si>
  <si>
    <t>Dieses Beispiel wurde vom Urheber des vorliegenden Tabellenblattes zur Berechnung der Messunsicherheit verwendet.</t>
  </si>
  <si>
    <t>Ergebnisse der Kontrollmessungen</t>
  </si>
  <si>
    <r>
      <t xml:space="preserve"> =&gt; u </t>
    </r>
    <r>
      <rPr>
        <vertAlign val="subscript"/>
        <sz val="10"/>
        <rFont val="Arial"/>
        <family val="2"/>
      </rPr>
      <t>c ref</t>
    </r>
    <r>
      <rPr>
        <sz val="10"/>
        <rFont val="Arial"/>
        <family val="0"/>
      </rPr>
      <t xml:space="preserve"> =</t>
    </r>
  </si>
  <si>
    <r>
      <t xml:space="preserve"> =&gt; C </t>
    </r>
    <r>
      <rPr>
        <vertAlign val="subscript"/>
        <sz val="10"/>
        <rFont val="Arial"/>
        <family val="2"/>
      </rPr>
      <t>ref</t>
    </r>
    <r>
      <rPr>
        <sz val="10"/>
        <rFont val="Arial"/>
        <family val="0"/>
      </rPr>
      <t xml:space="preserve"> =</t>
    </r>
  </si>
  <si>
    <t>µmol/l</t>
  </si>
  <si>
    <t>(0,41/3)</t>
  </si>
  <si>
    <t>Konzentrationsangaben zum ZRM :  2,43 ± 0,41 µmol/l ; U wurde angegeben als dreifache Standardabweichung.</t>
  </si>
  <si>
    <r>
      <t xml:space="preserve">u </t>
    </r>
    <r>
      <rPr>
        <i/>
        <vertAlign val="subscript"/>
        <sz val="11"/>
        <rFont val="Arial"/>
        <family val="2"/>
      </rPr>
      <t>Rw</t>
    </r>
    <r>
      <rPr>
        <vertAlign val="subscript"/>
        <sz val="11"/>
        <rFont val="Arial"/>
        <family val="2"/>
      </rPr>
      <t>, rel</t>
    </r>
  </si>
  <si>
    <r>
      <t xml:space="preserve">u </t>
    </r>
    <r>
      <rPr>
        <i/>
        <vertAlign val="subscript"/>
        <sz val="11"/>
        <rFont val="Arial"/>
        <family val="2"/>
      </rPr>
      <t>c</t>
    </r>
    <r>
      <rPr>
        <vertAlign val="subscript"/>
        <sz val="11"/>
        <rFont val="Arial"/>
        <family val="2"/>
      </rPr>
      <t>, rel</t>
    </r>
  </si>
  <si>
    <t xml:space="preserve"> =&gt;</t>
  </si>
  <si>
    <t xml:space="preserve">In diesem Tool werden die Kenndaten und Prüfergebnisse des Standards zur Ermittlung sowohl der Reproduzierbarkeit als auch des Bias angewendet. </t>
  </si>
  <si>
    <t>U abs =</t>
  </si>
  <si>
    <t>Bemerkungen</t>
  </si>
  <si>
    <r>
      <t xml:space="preserve">c </t>
    </r>
    <r>
      <rPr>
        <b/>
        <vertAlign val="subscript"/>
        <sz val="12"/>
        <rFont val="Arial"/>
        <family val="2"/>
      </rPr>
      <t>ref</t>
    </r>
    <r>
      <rPr>
        <b/>
        <sz val="12"/>
        <rFont val="Arial"/>
        <family val="2"/>
      </rPr>
      <t xml:space="preserve"> : </t>
    </r>
  </si>
  <si>
    <r>
      <t xml:space="preserve">U </t>
    </r>
    <r>
      <rPr>
        <b/>
        <vertAlign val="subscript"/>
        <sz val="12"/>
        <rFont val="Arial"/>
        <family val="2"/>
      </rPr>
      <t>ref</t>
    </r>
    <r>
      <rPr>
        <b/>
        <sz val="12"/>
        <rFont val="Arial"/>
        <family val="2"/>
      </rPr>
      <t xml:space="preserve"> : </t>
    </r>
  </si>
  <si>
    <t>phys. Einheit :</t>
  </si>
  <si>
    <r>
      <t>Stellenzahl U</t>
    </r>
    <r>
      <rPr>
        <b/>
        <vertAlign val="subscript"/>
        <sz val="11"/>
        <rFont val="Arial"/>
        <family val="2"/>
      </rPr>
      <t>abs</t>
    </r>
  </si>
  <si>
    <t xml:space="preserve"> = &gt;</t>
  </si>
  <si>
    <r>
      <t xml:space="preserve"> =&gt; U</t>
    </r>
    <r>
      <rPr>
        <vertAlign val="subscript"/>
        <sz val="11"/>
        <rFont val="Arial"/>
        <family val="2"/>
      </rPr>
      <t xml:space="preserve"> abs</t>
    </r>
  </si>
  <si>
    <t>ID-Code des Berichts:</t>
  </si>
  <si>
    <t>* Nach Grupps-Test, als Ausreißer eliminiert.</t>
  </si>
  <si>
    <t>Fragen?:</t>
  </si>
  <si>
    <t>lars-alpers@gmx.de</t>
  </si>
  <si>
    <t>LA Toolsammlung</t>
  </si>
  <si>
    <t>Messunsicherheit</t>
  </si>
  <si>
    <t>Es wird hierbei vorausgesetzt, dass die Prüfungen auf denen die Prüfergebnisse basieren, alle Unsicherheitsbudgets des untersuchten Prüfverfahrens enthalten.</t>
  </si>
  <si>
    <t>"Basis: UBA-Tool-Messwertunsicherheit" des Umweltbundesamtes, Berlin.</t>
  </si>
  <si>
    <r>
      <t>U</t>
    </r>
    <r>
      <rPr>
        <b/>
        <vertAlign val="subscript"/>
        <sz val="10"/>
        <rFont val="Arial"/>
        <family val="2"/>
      </rPr>
      <t>abs</t>
    </r>
  </si>
  <si>
    <r>
      <t>u</t>
    </r>
    <r>
      <rPr>
        <i/>
        <vertAlign val="subscript"/>
        <sz val="10"/>
        <rFont val="Arial"/>
        <family val="2"/>
      </rPr>
      <t>Cref</t>
    </r>
  </si>
  <si>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Rw</t>
    </r>
  </si>
  <si>
    <t>bias</t>
  </si>
  <si>
    <r>
      <rPr>
        <i/>
        <sz val="10"/>
        <rFont val="Arial"/>
        <family val="2"/>
      </rPr>
      <t>u</t>
    </r>
    <r>
      <rPr>
        <vertAlign val="subscript"/>
        <sz val="10"/>
        <rFont val="Arial"/>
        <family val="2"/>
      </rPr>
      <t>bias</t>
    </r>
  </si>
  <si>
    <r>
      <rPr>
        <i/>
        <sz val="10"/>
        <rFont val="Arial"/>
        <family val="2"/>
      </rPr>
      <t>u</t>
    </r>
    <r>
      <rPr>
        <i/>
        <vertAlign val="subscript"/>
        <sz val="10"/>
        <rFont val="Arial"/>
        <family val="2"/>
      </rPr>
      <t>c</t>
    </r>
  </si>
  <si>
    <r>
      <t xml:space="preserve">Absolte Unsicherheit der Reproduzierbarkeit = Standardabweichung der Messwerte </t>
    </r>
    <r>
      <rPr>
        <i/>
        <sz val="10"/>
        <rFont val="Arial"/>
        <family val="2"/>
      </rPr>
      <t>s</t>
    </r>
    <r>
      <rPr>
        <i/>
        <vertAlign val="subscript"/>
        <sz val="10"/>
        <rFont val="Arial"/>
        <family val="2"/>
      </rPr>
      <t>Rw</t>
    </r>
  </si>
  <si>
    <r>
      <t xml:space="preserve">Relative Unsicherheit der Reproduzierbarkeit = Relative Standardabweichung der Messwerte </t>
    </r>
    <r>
      <rPr>
        <i/>
        <sz val="10"/>
        <rFont val="Arial"/>
        <family val="2"/>
      </rPr>
      <t>s</t>
    </r>
    <r>
      <rPr>
        <i/>
        <vertAlign val="subscript"/>
        <sz val="10"/>
        <rFont val="Arial"/>
        <family val="2"/>
      </rPr>
      <t>RW</t>
    </r>
    <r>
      <rPr>
        <vertAlign val="subscript"/>
        <sz val="10"/>
        <rFont val="Arial"/>
        <family val="2"/>
      </rPr>
      <t>,rel</t>
    </r>
  </si>
  <si>
    <t>Absolte Abweichung vom Referenzwert</t>
  </si>
  <si>
    <t>Absolte Unsicherheit der bias-Komponente</t>
  </si>
  <si>
    <t>Absolte kombinierte Messunsicherheit</t>
  </si>
  <si>
    <r>
      <rPr>
        <i/>
        <sz val="10"/>
        <rFont val="Arial"/>
        <family val="2"/>
      </rPr>
      <t>U</t>
    </r>
    <r>
      <rPr>
        <vertAlign val="subscript"/>
        <sz val="10"/>
        <rFont val="Arial"/>
        <family val="2"/>
      </rPr>
      <t>bias</t>
    </r>
  </si>
  <si>
    <r>
      <t xml:space="preserve">Absolte erweiterte Messunsicherheit mit </t>
    </r>
    <r>
      <rPr>
        <i/>
        <sz val="10"/>
        <rFont val="Arial"/>
        <family val="2"/>
      </rPr>
      <t>k</t>
    </r>
    <r>
      <rPr>
        <sz val="10"/>
        <rFont val="Arial"/>
        <family val="2"/>
      </rPr>
      <t>=2</t>
    </r>
  </si>
  <si>
    <t>Prüfergebnisse aus dem Tabellenblatt "Auswertung"</t>
  </si>
  <si>
    <t>Beispiel: ortho-Phosphat in Meerwasserproben [µmol/l] (Beispiel 1 aus Anhang B der DIN ISO 11352)</t>
  </si>
  <si>
    <t>Analysenergebnisse der Referenzmaterialmessungen</t>
  </si>
  <si>
    <t>Ergebnis:</t>
  </si>
  <si>
    <r>
      <t>n</t>
    </r>
    <r>
      <rPr>
        <b/>
        <i/>
        <vertAlign val="subscript"/>
        <sz val="10"/>
        <rFont val="Arial"/>
        <family val="2"/>
      </rPr>
      <t>M</t>
    </r>
  </si>
  <si>
    <t>c¯</t>
  </si>
  <si>
    <r>
      <t>s</t>
    </r>
    <r>
      <rPr>
        <b/>
        <i/>
        <vertAlign val="subscript"/>
        <sz val="10"/>
        <rFont val="Arial"/>
        <family val="2"/>
      </rPr>
      <t>Rw</t>
    </r>
  </si>
  <si>
    <r>
      <t>c</t>
    </r>
    <r>
      <rPr>
        <b/>
        <i/>
        <vertAlign val="subscript"/>
        <sz val="10"/>
        <rFont val="Arial"/>
        <family val="2"/>
      </rPr>
      <t>ref</t>
    </r>
  </si>
  <si>
    <r>
      <t>u</t>
    </r>
    <r>
      <rPr>
        <b/>
        <i/>
        <vertAlign val="subscript"/>
        <sz val="10"/>
        <rFont val="Arial"/>
        <family val="2"/>
      </rPr>
      <t>Cref</t>
    </r>
  </si>
  <si>
    <r>
      <t>u</t>
    </r>
    <r>
      <rPr>
        <b/>
        <i/>
        <vertAlign val="subscript"/>
        <sz val="10"/>
        <rFont val="Arial"/>
        <family val="2"/>
      </rPr>
      <t>Cref</t>
    </r>
    <r>
      <rPr>
        <b/>
        <vertAlign val="subscript"/>
        <sz val="10"/>
        <rFont val="Arial"/>
        <family val="2"/>
      </rPr>
      <t>,rel</t>
    </r>
  </si>
  <si>
    <r>
      <rPr>
        <b/>
        <i/>
        <sz val="10"/>
        <rFont val="Arial"/>
        <family val="2"/>
      </rPr>
      <t>u</t>
    </r>
    <r>
      <rPr>
        <b/>
        <i/>
        <vertAlign val="subscript"/>
        <sz val="10"/>
        <rFont val="Arial"/>
        <family val="2"/>
      </rPr>
      <t>Rw</t>
    </r>
    <r>
      <rPr>
        <b/>
        <vertAlign val="subscript"/>
        <sz val="10"/>
        <rFont val="Arial"/>
        <family val="2"/>
      </rPr>
      <t>,rel</t>
    </r>
  </si>
  <si>
    <r>
      <rPr>
        <b/>
        <i/>
        <sz val="9"/>
        <rFont val="Arial"/>
        <family val="2"/>
      </rPr>
      <t>b</t>
    </r>
    <r>
      <rPr>
        <b/>
        <vertAlign val="subscript"/>
        <sz val="10"/>
        <rFont val="Arial"/>
        <family val="2"/>
      </rPr>
      <t>rel</t>
    </r>
  </si>
  <si>
    <r>
      <rPr>
        <b/>
        <i/>
        <sz val="10"/>
        <rFont val="Arial"/>
        <family val="2"/>
      </rPr>
      <t>u</t>
    </r>
    <r>
      <rPr>
        <b/>
        <i/>
        <vertAlign val="subscript"/>
        <sz val="10"/>
        <rFont val="Arial"/>
        <family val="2"/>
      </rPr>
      <t>b</t>
    </r>
    <r>
      <rPr>
        <b/>
        <vertAlign val="subscript"/>
        <sz val="10"/>
        <rFont val="Arial"/>
        <family val="2"/>
      </rPr>
      <t>,rel</t>
    </r>
  </si>
  <si>
    <r>
      <rPr>
        <b/>
        <i/>
        <sz val="10"/>
        <rFont val="Arial"/>
        <family val="2"/>
      </rPr>
      <t>u</t>
    </r>
    <r>
      <rPr>
        <b/>
        <i/>
        <vertAlign val="subscript"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,rel</t>
    </r>
  </si>
  <si>
    <t>Die Berechnungen basieren auf der Norm DIN ISO 11352:2013-03</t>
  </si>
  <si>
    <t>Mittelwert der Mehrfachmesssungen des eingesetzten zertifizierten Referenzmaterials (ZRM)</t>
  </si>
  <si>
    <t>Standardabweichung der ZRM-Messungen</t>
  </si>
  <si>
    <t>Zertifzierte Konzentration des ZRM, laut Herstellerangaben (Referenzwert bzw. "assigned value")</t>
  </si>
  <si>
    <t>Standardunsicherheit der zertifizierten Konzentration des ZRM, laut Herstellerangaben</t>
  </si>
  <si>
    <r>
      <t xml:space="preserve">Relative Unsicherheit der Reproduzierbarkeit = Variationskoeffizient der ZRM-Messungen </t>
    </r>
    <r>
      <rPr>
        <i/>
        <sz val="10"/>
        <rFont val="Arial"/>
        <family val="2"/>
      </rPr>
      <t>C</t>
    </r>
    <r>
      <rPr>
        <i/>
        <vertAlign val="subscript"/>
        <sz val="10"/>
        <rFont val="Arial"/>
        <family val="2"/>
      </rPr>
      <t>V</t>
    </r>
    <r>
      <rPr>
        <vertAlign val="subscript"/>
        <sz val="10"/>
        <rFont val="Arial"/>
        <family val="2"/>
      </rPr>
      <t>,b</t>
    </r>
  </si>
  <si>
    <t>Relative Abweichung vom Referenzwert (bias)</t>
  </si>
  <si>
    <t>Relative kombinierte Standardunsicherheit</t>
  </si>
  <si>
    <t>Zur Verfügung gestellt vom Labor für Wasseranalytik des Umweltbundesamtes (UBA), Berlin</t>
  </si>
  <si>
    <t>April 2014</t>
  </si>
  <si>
    <t>(Ein Tool zur Ermittlung der Messunsicherheit auf Basis von DIN ISO 11352:2013-03)</t>
  </si>
  <si>
    <t>Rev. 21.08.2021</t>
  </si>
  <si>
    <r>
      <t>U</t>
    </r>
    <r>
      <rPr>
        <vertAlign val="subscript"/>
        <sz val="11"/>
        <rFont val="Arial"/>
        <family val="2"/>
      </rPr>
      <t xml:space="preserve"> rel</t>
    </r>
  </si>
  <si>
    <r>
      <t>u</t>
    </r>
    <r>
      <rPr>
        <vertAlign val="subscript"/>
        <sz val="11"/>
        <rFont val="Arial"/>
        <family val="2"/>
      </rPr>
      <t xml:space="preserve"> bias, rel</t>
    </r>
  </si>
  <si>
    <r>
      <t>u</t>
    </r>
    <r>
      <rPr>
        <vertAlign val="subscript"/>
        <sz val="11"/>
        <rFont val="Arial"/>
        <family val="2"/>
      </rPr>
      <t xml:space="preserve"> </t>
    </r>
    <r>
      <rPr>
        <i/>
        <vertAlign val="subscript"/>
        <sz val="11"/>
        <rFont val="Arial"/>
        <family val="2"/>
      </rPr>
      <t>Rw</t>
    </r>
    <r>
      <rPr>
        <vertAlign val="subscript"/>
        <sz val="11"/>
        <rFont val="Arial"/>
        <family val="2"/>
      </rPr>
      <t>, rel</t>
    </r>
  </si>
  <si>
    <r>
      <t>u</t>
    </r>
    <r>
      <rPr>
        <vertAlign val="subscript"/>
        <sz val="11"/>
        <rFont val="Arial"/>
        <family val="2"/>
      </rPr>
      <t xml:space="preserve"> </t>
    </r>
    <r>
      <rPr>
        <i/>
        <vertAlign val="subscript"/>
        <sz val="11"/>
        <rFont val="Arial"/>
        <family val="2"/>
      </rPr>
      <t>c</t>
    </r>
    <r>
      <rPr>
        <vertAlign val="subscript"/>
        <sz val="11"/>
        <rFont val="Arial"/>
        <family val="2"/>
      </rPr>
      <t>, rel</t>
    </r>
  </si>
  <si>
    <t>Es entspricht dem Beispiel B.1 der DIN ISO 11352:2013-03.</t>
  </si>
  <si>
    <t>https://aqs.iswa.uni-stuttgart.de/download/software/mu11352_rel_de_v2.31.xltx</t>
  </si>
  <si>
    <t>https://aqs.iswa.uni-stuttgart.de/download/software/mu11352_abs_de_v2.32.xltx</t>
  </si>
  <si>
    <t>Validierung</t>
  </si>
  <si>
    <t>Weblinks zu den angewendeten Validierung-Tools: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</si>
</sst>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00000"/>
    <numFmt numFmtId="175" formatCode="0.0"/>
    <numFmt numFmtId="176" formatCode="0.000%"/>
    <numFmt numFmtId="177" formatCode="0.0%"/>
    <numFmt numFmtId="178" formatCode="\+\-0.0%"/>
    <numFmt numFmtId="179" formatCode="\±\ 0.0%"/>
    <numFmt numFmtId="180" formatCode="General&quot; &quot;"/>
    <numFmt numFmtId="181" formatCode="0.0000000"/>
    <numFmt numFmtId="182" formatCode="0.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80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11"/>
      <name val="Arial"/>
      <family val="2"/>
    </font>
    <font>
      <i/>
      <vertAlign val="subscript"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4"/>
      <name val="Arial"/>
      <family val="2"/>
    </font>
    <font>
      <b/>
      <strike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b/>
      <vertAlign val="subscript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vertAlign val="subscript"/>
      <sz val="11"/>
      <name val="Arial"/>
      <family val="2"/>
    </font>
    <font>
      <b/>
      <u val="single"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1"/>
      <name val="Arial"/>
      <family val="0"/>
    </font>
    <font>
      <sz val="14"/>
      <name val="Arial"/>
      <family val="0"/>
    </font>
    <font>
      <u val="single"/>
      <sz val="14"/>
      <name val="Arial"/>
      <family val="0"/>
    </font>
    <font>
      <i/>
      <u val="single"/>
      <sz val="10"/>
      <color indexed="12"/>
      <name val="Arial"/>
      <family val="2"/>
    </font>
    <font>
      <b/>
      <i/>
      <vertAlign val="subscript"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u val="single"/>
      <sz val="9"/>
      <name val="Segoe UI"/>
      <family val="2"/>
    </font>
    <font>
      <sz val="4"/>
      <name val="Segoe U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0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u val="single"/>
      <sz val="10"/>
      <color rgb="FF0000FF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5" borderId="2" applyNumberFormat="0" applyAlignment="0" applyProtection="0"/>
    <xf numFmtId="41" fontId="0" fillId="0" borderId="0" applyFont="0" applyFill="0" applyBorder="0" applyAlignment="0" applyProtection="0"/>
    <xf numFmtId="0" fontId="62" fillId="26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7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1" borderId="9" applyNumberFormat="0" applyAlignment="0" applyProtection="0"/>
  </cellStyleXfs>
  <cellXfs count="151">
    <xf numFmtId="0" fontId="0" fillId="0" borderId="0" xfId="0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177" fontId="1" fillId="0" borderId="0" xfId="5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center"/>
    </xf>
    <xf numFmtId="177" fontId="0" fillId="0" borderId="0" xfId="50" applyNumberFormat="1" applyFont="1" applyAlignment="1">
      <alignment/>
    </xf>
    <xf numFmtId="172" fontId="0" fillId="0" borderId="0" xfId="0" applyNumberFormat="1" applyAlignment="1">
      <alignment vertical="center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0" xfId="0" applyFont="1" applyAlignment="1">
      <alignment/>
    </xf>
    <xf numFmtId="0" fontId="12" fillId="0" borderId="17" xfId="0" applyFont="1" applyFill="1" applyBorder="1" applyAlignment="1" applyProtection="1">
      <alignment/>
      <protection locked="0"/>
    </xf>
    <xf numFmtId="0" fontId="14" fillId="4" borderId="0" xfId="0" applyFont="1" applyFill="1" applyBorder="1" applyAlignment="1" applyProtection="1">
      <alignment/>
      <protection/>
    </xf>
    <xf numFmtId="0" fontId="12" fillId="4" borderId="0" xfId="0" applyFont="1" applyFill="1" applyBorder="1" applyAlignment="1" applyProtection="1">
      <alignment/>
      <protection/>
    </xf>
    <xf numFmtId="0" fontId="12" fillId="4" borderId="0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/>
      <protection/>
    </xf>
    <xf numFmtId="0" fontId="12" fillId="4" borderId="0" xfId="0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right" vertical="center"/>
      <protection/>
    </xf>
    <xf numFmtId="0" fontId="17" fillId="4" borderId="0" xfId="0" applyFont="1" applyFill="1" applyBorder="1" applyAlignment="1" applyProtection="1">
      <alignment horizontal="centerContinuous" vertical="center"/>
      <protection/>
    </xf>
    <xf numFmtId="0" fontId="12" fillId="4" borderId="0" xfId="0" applyFont="1" applyFill="1" applyBorder="1" applyAlignment="1" applyProtection="1">
      <alignment horizontal="centerContinuous" vertical="center"/>
      <protection/>
    </xf>
    <xf numFmtId="0" fontId="12" fillId="4" borderId="10" xfId="0" applyFont="1" applyFill="1" applyBorder="1" applyAlignment="1" applyProtection="1">
      <alignment vertical="center"/>
      <protection/>
    </xf>
    <xf numFmtId="0" fontId="12" fillId="4" borderId="18" xfId="0" applyFont="1" applyFill="1" applyBorder="1" applyAlignment="1" applyProtection="1">
      <alignment vertical="center"/>
      <protection/>
    </xf>
    <xf numFmtId="0" fontId="17" fillId="4" borderId="0" xfId="0" applyFont="1" applyFill="1" applyBorder="1" applyAlignment="1" applyProtection="1">
      <alignment vertical="center"/>
      <protection/>
    </xf>
    <xf numFmtId="180" fontId="10" fillId="4" borderId="0" xfId="0" applyNumberFormat="1" applyFont="1" applyFill="1" applyBorder="1" applyAlignment="1" applyProtection="1">
      <alignment/>
      <protection/>
    </xf>
    <xf numFmtId="0" fontId="12" fillId="4" borderId="10" xfId="0" applyFont="1" applyFill="1" applyBorder="1" applyAlignment="1" applyProtection="1">
      <alignment/>
      <protection/>
    </xf>
    <xf numFmtId="0" fontId="12" fillId="4" borderId="18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12" fillId="4" borderId="19" xfId="0" applyFont="1" applyFill="1" applyBorder="1" applyAlignment="1" applyProtection="1">
      <alignment/>
      <protection/>
    </xf>
    <xf numFmtId="0" fontId="12" fillId="4" borderId="0" xfId="0" applyFont="1" applyFill="1" applyBorder="1" applyAlignment="1" applyProtection="1">
      <alignment horizontal="left" vertical="center"/>
      <protection/>
    </xf>
    <xf numFmtId="0" fontId="19" fillId="4" borderId="19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19" fillId="4" borderId="0" xfId="0" applyFont="1" applyFill="1" applyBorder="1" applyAlignment="1" applyProtection="1">
      <alignment horizontal="center"/>
      <protection/>
    </xf>
    <xf numFmtId="0" fontId="20" fillId="4" borderId="0" xfId="0" applyFont="1" applyFill="1" applyBorder="1" applyAlignment="1" applyProtection="1">
      <alignment/>
      <protection/>
    </xf>
    <xf numFmtId="0" fontId="3" fillId="4" borderId="20" xfId="50" applyNumberFormat="1" applyFont="1" applyFill="1" applyBorder="1" applyAlignment="1" applyProtection="1">
      <alignment horizontal="center"/>
      <protection/>
    </xf>
    <xf numFmtId="0" fontId="19" fillId="4" borderId="0" xfId="0" applyFont="1" applyFill="1" applyBorder="1" applyAlignment="1" applyProtection="1">
      <alignment horizontal="right" vertical="center"/>
      <protection/>
    </xf>
    <xf numFmtId="0" fontId="3" fillId="4" borderId="0" xfId="0" applyFont="1" applyFill="1" applyBorder="1" applyAlignment="1" applyProtection="1">
      <alignment/>
      <protection/>
    </xf>
    <xf numFmtId="0" fontId="12" fillId="4" borderId="0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172" fontId="1" fillId="33" borderId="16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9" fillId="4" borderId="0" xfId="0" applyFont="1" applyFill="1" applyBorder="1" applyAlignment="1" applyProtection="1">
      <alignment/>
      <protection/>
    </xf>
    <xf numFmtId="0" fontId="22" fillId="4" borderId="0" xfId="0" applyFont="1" applyFill="1" applyBorder="1" applyAlignment="1" applyProtection="1">
      <alignment/>
      <protection/>
    </xf>
    <xf numFmtId="0" fontId="22" fillId="32" borderId="0" xfId="0" applyFont="1" applyFill="1" applyBorder="1" applyAlignment="1" applyProtection="1">
      <alignment/>
      <protection/>
    </xf>
    <xf numFmtId="0" fontId="12" fillId="32" borderId="0" xfId="0" applyFont="1" applyFill="1" applyBorder="1" applyAlignment="1" applyProtection="1">
      <alignment/>
      <protection/>
    </xf>
    <xf numFmtId="0" fontId="14" fillId="32" borderId="0" xfId="0" applyFont="1" applyFill="1" applyBorder="1" applyAlignment="1" applyProtection="1">
      <alignment/>
      <protection/>
    </xf>
    <xf numFmtId="0" fontId="9" fillId="32" borderId="0" xfId="0" applyFont="1" applyFill="1" applyBorder="1" applyAlignment="1" applyProtection="1">
      <alignment horizontal="right"/>
      <protection/>
    </xf>
    <xf numFmtId="0" fontId="12" fillId="32" borderId="0" xfId="0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/>
      <protection/>
    </xf>
    <xf numFmtId="0" fontId="19" fillId="32" borderId="0" xfId="0" applyFont="1" applyFill="1" applyBorder="1" applyAlignment="1" applyProtection="1">
      <alignment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horizontal="right" vertical="center"/>
      <protection/>
    </xf>
    <xf numFmtId="0" fontId="12" fillId="32" borderId="0" xfId="0" applyFont="1" applyFill="1" applyBorder="1" applyAlignment="1" applyProtection="1">
      <alignment horizontal="center" vertical="center"/>
      <protection/>
    </xf>
    <xf numFmtId="0" fontId="19" fillId="32" borderId="0" xfId="0" applyFont="1" applyFill="1" applyBorder="1" applyAlignment="1" applyProtection="1">
      <alignment horizontal="right" vertical="center"/>
      <protection/>
    </xf>
    <xf numFmtId="0" fontId="17" fillId="32" borderId="0" xfId="0" applyFont="1" applyFill="1" applyBorder="1" applyAlignment="1" applyProtection="1">
      <alignment horizontal="centerContinuous" vertical="center"/>
      <protection/>
    </xf>
    <xf numFmtId="0" fontId="12" fillId="32" borderId="0" xfId="0" applyFont="1" applyFill="1" applyBorder="1" applyAlignment="1" applyProtection="1">
      <alignment horizontal="centerContinuous" vertical="center"/>
      <protection/>
    </xf>
    <xf numFmtId="0" fontId="12" fillId="32" borderId="10" xfId="0" applyFont="1" applyFill="1" applyBorder="1" applyAlignment="1" applyProtection="1">
      <alignment vertical="center"/>
      <protection/>
    </xf>
    <xf numFmtId="0" fontId="12" fillId="32" borderId="18" xfId="0" applyFont="1" applyFill="1" applyBorder="1" applyAlignment="1" applyProtection="1">
      <alignment vertical="center"/>
      <protection/>
    </xf>
    <xf numFmtId="0" fontId="17" fillId="32" borderId="0" xfId="0" applyFont="1" applyFill="1" applyBorder="1" applyAlignment="1" applyProtection="1">
      <alignment vertical="center"/>
      <protection/>
    </xf>
    <xf numFmtId="180" fontId="10" fillId="32" borderId="0" xfId="0" applyNumberFormat="1" applyFont="1" applyFill="1" applyBorder="1" applyAlignment="1" applyProtection="1">
      <alignment/>
      <protection/>
    </xf>
    <xf numFmtId="0" fontId="12" fillId="32" borderId="10" xfId="0" applyFont="1" applyFill="1" applyBorder="1" applyAlignment="1" applyProtection="1">
      <alignment/>
      <protection/>
    </xf>
    <xf numFmtId="0" fontId="12" fillId="32" borderId="18" xfId="0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12" fillId="32" borderId="19" xfId="0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12" fillId="32" borderId="0" xfId="0" applyFont="1" applyFill="1" applyBorder="1" applyAlignment="1" applyProtection="1">
      <alignment horizontal="left" vertical="center"/>
      <protection/>
    </xf>
    <xf numFmtId="0" fontId="19" fillId="32" borderId="19" xfId="0" applyFont="1" applyFill="1" applyBorder="1" applyAlignment="1" applyProtection="1">
      <alignment/>
      <protection/>
    </xf>
    <xf numFmtId="0" fontId="12" fillId="32" borderId="0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left" vertical="center"/>
      <protection/>
    </xf>
    <xf numFmtId="0" fontId="3" fillId="32" borderId="20" xfId="50" applyNumberFormat="1" applyFont="1" applyFill="1" applyBorder="1" applyAlignment="1" applyProtection="1">
      <alignment horizontal="center"/>
      <protection/>
    </xf>
    <xf numFmtId="0" fontId="19" fillId="32" borderId="0" xfId="0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/>
      <protection/>
    </xf>
    <xf numFmtId="0" fontId="20" fillId="32" borderId="0" xfId="0" applyFont="1" applyFill="1" applyBorder="1" applyAlignment="1" applyProtection="1">
      <alignment/>
      <protection/>
    </xf>
    <xf numFmtId="0" fontId="12" fillId="32" borderId="17" xfId="0" applyFont="1" applyFill="1" applyBorder="1" applyAlignment="1" applyProtection="1">
      <alignment/>
      <protection/>
    </xf>
    <xf numFmtId="0" fontId="9" fillId="4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3" fillId="4" borderId="20" xfId="50" applyNumberFormat="1" applyFont="1" applyFill="1" applyBorder="1" applyAlignment="1" applyProtection="1">
      <alignment horizontal="left"/>
      <protection/>
    </xf>
    <xf numFmtId="0" fontId="3" fillId="32" borderId="20" xfId="50" applyNumberFormat="1" applyFont="1" applyFill="1" applyBorder="1" applyAlignment="1" applyProtection="1">
      <alignment horizontal="left"/>
      <protection/>
    </xf>
    <xf numFmtId="0" fontId="23" fillId="4" borderId="0" xfId="47" applyFill="1" applyBorder="1" applyAlignment="1" applyProtection="1">
      <alignment/>
      <protection/>
    </xf>
    <xf numFmtId="0" fontId="24" fillId="4" borderId="0" xfId="0" applyFont="1" applyFill="1" applyBorder="1" applyAlignment="1" applyProtection="1">
      <alignment/>
      <protection/>
    </xf>
    <xf numFmtId="0" fontId="26" fillId="32" borderId="0" xfId="0" applyFont="1" applyFill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0" fontId="27" fillId="32" borderId="0" xfId="47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4" borderId="19" xfId="0" applyNumberFormat="1" applyFont="1" applyFill="1" applyBorder="1" applyAlignment="1" applyProtection="1">
      <alignment horizontal="center" vertical="center"/>
      <protection locked="0"/>
    </xf>
    <xf numFmtId="172" fontId="1" fillId="0" borderId="0" xfId="0" applyNumberFormat="1" applyFont="1" applyFill="1" applyBorder="1" applyAlignment="1" applyProtection="1">
      <alignment horizontal="center"/>
      <protection/>
    </xf>
    <xf numFmtId="177" fontId="1" fillId="0" borderId="0" xfId="51" applyNumberFormat="1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1" fillId="26" borderId="19" xfId="0" applyFont="1" applyFill="1" applyBorder="1" applyAlignment="1" applyProtection="1">
      <alignment horizontal="center" vertical="center"/>
      <protection/>
    </xf>
    <xf numFmtId="0" fontId="1" fillId="26" borderId="22" xfId="0" applyFont="1" applyFill="1" applyBorder="1" applyAlignment="1" applyProtection="1">
      <alignment horizontal="center" vertical="center"/>
      <protection/>
    </xf>
    <xf numFmtId="0" fontId="1" fillId="35" borderId="23" xfId="0" applyFont="1" applyFill="1" applyBorder="1" applyAlignment="1" applyProtection="1">
      <alignment horizontal="center" vertical="center"/>
      <protection/>
    </xf>
    <xf numFmtId="0" fontId="0" fillId="26" borderId="19" xfId="0" applyFont="1" applyFill="1" applyBorder="1" applyAlignment="1" applyProtection="1">
      <alignment horizontal="center" vertical="center"/>
      <protection/>
    </xf>
    <xf numFmtId="0" fontId="0" fillId="26" borderId="19" xfId="0" applyNumberFormat="1" applyFont="1" applyFill="1" applyBorder="1" applyAlignment="1" applyProtection="1">
      <alignment horizontal="center" vertical="center"/>
      <protection/>
    </xf>
    <xf numFmtId="172" fontId="0" fillId="26" borderId="19" xfId="0" applyNumberFormat="1" applyFont="1" applyFill="1" applyBorder="1" applyAlignment="1" applyProtection="1">
      <alignment horizontal="center" vertical="center"/>
      <protection/>
    </xf>
    <xf numFmtId="172" fontId="0" fillId="26" borderId="22" xfId="0" applyNumberFormat="1" applyFont="1" applyFill="1" applyBorder="1" applyAlignment="1" applyProtection="1">
      <alignment horizontal="center" vertical="center"/>
      <protection/>
    </xf>
    <xf numFmtId="179" fontId="1" fillId="35" borderId="24" xfId="51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 quotePrefix="1">
      <alignment vertical="center"/>
      <protection/>
    </xf>
    <xf numFmtId="2" fontId="0" fillId="34" borderId="19" xfId="0" applyNumberFormat="1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172" fontId="0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172" fontId="0" fillId="33" borderId="16" xfId="0" applyNumberFormat="1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9" fillId="4" borderId="0" xfId="0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horizontal="right"/>
    </xf>
    <xf numFmtId="0" fontId="78" fillId="0" borderId="25" xfId="0" applyFont="1" applyBorder="1" applyAlignment="1">
      <alignment/>
    </xf>
    <xf numFmtId="0" fontId="78" fillId="0" borderId="0" xfId="0" applyFont="1" applyAlignment="1">
      <alignment/>
    </xf>
    <xf numFmtId="0" fontId="1" fillId="34" borderId="26" xfId="0" applyFont="1" applyFill="1" applyBorder="1" applyAlignment="1" applyProtection="1">
      <alignment horizontal="center" vertical="center"/>
      <protection/>
    </xf>
    <xf numFmtId="0" fontId="1" fillId="34" borderId="27" xfId="0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center" vertical="center"/>
      <protection/>
    </xf>
    <xf numFmtId="0" fontId="25" fillId="32" borderId="0" xfId="0" applyFont="1" applyFill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left"/>
      <protection locked="0"/>
    </xf>
    <xf numFmtId="0" fontId="12" fillId="0" borderId="27" xfId="0" applyFont="1" applyFill="1" applyBorder="1" applyAlignment="1" applyProtection="1">
      <alignment horizontal="left"/>
      <protection locked="0"/>
    </xf>
    <xf numFmtId="0" fontId="12" fillId="0" borderId="21" xfId="0" applyFont="1" applyFill="1" applyBorder="1" applyAlignment="1" applyProtection="1">
      <alignment horizontal="left"/>
      <protection locked="0"/>
    </xf>
    <xf numFmtId="0" fontId="0" fillId="0" borderId="28" xfId="0" applyFont="1" applyFill="1" applyBorder="1" applyAlignment="1" applyProtection="1">
      <alignment horizontal="left"/>
      <protection locked="0"/>
    </xf>
    <xf numFmtId="0" fontId="12" fillId="32" borderId="0" xfId="0" applyFont="1" applyFill="1" applyBorder="1" applyAlignment="1" applyProtection="1">
      <alignment horizontal="left"/>
      <protection/>
    </xf>
    <xf numFmtId="0" fontId="12" fillId="32" borderId="19" xfId="0" applyFont="1" applyFill="1" applyBorder="1" applyAlignment="1" applyProtection="1">
      <alignment horizontal="center" vertical="center"/>
      <protection/>
    </xf>
    <xf numFmtId="0" fontId="0" fillId="32" borderId="28" xfId="0" applyFont="1" applyFill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Prozent 2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strike/>
        <color indexed="10"/>
      </font>
    </dxf>
    <dxf>
      <font>
        <strike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22</xdr:row>
      <xdr:rowOff>76200</xdr:rowOff>
    </xdr:from>
    <xdr:to>
      <xdr:col>7</xdr:col>
      <xdr:colOff>447675</xdr:colOff>
      <xdr:row>23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419475" y="4324350"/>
          <a:ext cx="180975" cy="2952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20</xdr:row>
      <xdr:rowOff>57150</xdr:rowOff>
    </xdr:from>
    <xdr:to>
      <xdr:col>16</xdr:col>
      <xdr:colOff>733425</xdr:colOff>
      <xdr:row>26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48475" y="3886200"/>
          <a:ext cx="3733800" cy="1304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Das zugrundeliegende Rechenblatt ist frei herunterladbar beim Umweltbundesamt, Berlin.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https://www.umweltbundesamt.de/sites/default/files/medien/377/dokumente/excel-tool_ermittlung_messunsicherheit_.xls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wurde hier um die Eingabemaske und Berechnung von U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abs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erweitert und nachfolgend anhand des Rechenbeispiels B.1 aus DIN ISO 11352:2013-03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validiert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(siehe Tabellenblatt "Beispiel")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21.08.2021, L. Alpers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22</xdr:row>
      <xdr:rowOff>76200</xdr:rowOff>
    </xdr:from>
    <xdr:to>
      <xdr:col>7</xdr:col>
      <xdr:colOff>447675</xdr:colOff>
      <xdr:row>23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419475" y="4371975"/>
          <a:ext cx="180975" cy="2952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rs-alpers@gmx.d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ars-alpers@gmx.de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showGridLines="0" zoomScalePageLayoutView="0" workbookViewId="0" topLeftCell="A1">
      <selection activeCell="A1" sqref="A1:L1"/>
    </sheetView>
  </sheetViews>
  <sheetFormatPr defaultColWidth="11.421875" defaultRowHeight="15" customHeight="1"/>
  <cols>
    <col min="1" max="12" width="7.7109375" style="4" customWidth="1"/>
    <col min="13" max="20" width="6.7109375" style="4" customWidth="1"/>
    <col min="21" max="23" width="6.7109375" style="5" customWidth="1"/>
    <col min="24" max="24" width="8.7109375" style="4" customWidth="1"/>
    <col min="25" max="16384" width="11.421875" style="4" customWidth="1"/>
  </cols>
  <sheetData>
    <row r="1" spans="1:12" ht="15" customHeight="1">
      <c r="A1" s="138" t="s">
        <v>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ht="15" customHeight="1">
      <c r="A2" s="6"/>
    </row>
    <row r="3" spans="1:6" ht="15" customHeight="1">
      <c r="A3" s="4" t="s">
        <v>78</v>
      </c>
      <c r="B3" s="6"/>
      <c r="C3" s="6"/>
      <c r="D3" s="6"/>
      <c r="E3" s="6"/>
      <c r="F3" s="6"/>
    </row>
    <row r="4" spans="1:12" ht="15" customHeight="1">
      <c r="A4" s="135" t="s">
        <v>79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7"/>
    </row>
    <row r="5" spans="1:12" ht="15" customHeight="1">
      <c r="A5" s="104">
        <v>2.16</v>
      </c>
      <c r="B5" s="104">
        <v>2.4</v>
      </c>
      <c r="C5" s="104">
        <v>2.31</v>
      </c>
      <c r="D5" s="104">
        <v>2.33</v>
      </c>
      <c r="E5" s="104">
        <v>2.36</v>
      </c>
      <c r="F5" s="104">
        <v>2.27</v>
      </c>
      <c r="G5" s="104">
        <v>2.37</v>
      </c>
      <c r="H5" s="104">
        <v>2.27</v>
      </c>
      <c r="I5" s="104">
        <v>2.27</v>
      </c>
      <c r="J5" s="104">
        <v>2.1</v>
      </c>
      <c r="K5" s="104">
        <v>2.26</v>
      </c>
      <c r="L5" s="104">
        <v>2.58</v>
      </c>
    </row>
    <row r="6" spans="1:12" ht="15" customHeight="1">
      <c r="A6" s="104">
        <v>2.23</v>
      </c>
      <c r="B6" s="104">
        <v>2.47</v>
      </c>
      <c r="C6" s="104">
        <v>2.37</v>
      </c>
      <c r="D6" s="104">
        <v>2.39</v>
      </c>
      <c r="E6" s="104">
        <v>2.3</v>
      </c>
      <c r="F6" s="104">
        <v>2.26</v>
      </c>
      <c r="G6" s="104">
        <v>2.42</v>
      </c>
      <c r="H6" s="104">
        <v>2.67</v>
      </c>
      <c r="I6" s="104">
        <v>2.36</v>
      </c>
      <c r="J6" s="104">
        <v>2.37</v>
      </c>
      <c r="K6" s="104">
        <v>2.36</v>
      </c>
      <c r="L6" s="104">
        <v>2.3</v>
      </c>
    </row>
    <row r="7" spans="1:12" ht="15" customHeight="1">
      <c r="A7" s="104">
        <v>2.5</v>
      </c>
      <c r="B7" s="104">
        <v>2.17</v>
      </c>
      <c r="C7" s="104">
        <v>2.43</v>
      </c>
      <c r="D7" s="104">
        <v>2.35</v>
      </c>
      <c r="E7" s="104">
        <v>2.16</v>
      </c>
      <c r="F7" s="104">
        <v>2.3</v>
      </c>
      <c r="G7" s="104"/>
      <c r="H7" s="104"/>
      <c r="I7" s="104"/>
      <c r="J7" s="104"/>
      <c r="K7" s="104"/>
      <c r="L7" s="104"/>
    </row>
    <row r="8" spans="1:12" ht="1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24" ht="1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105" t="s">
        <v>80</v>
      </c>
      <c r="M9" s="9"/>
      <c r="N9" s="10"/>
      <c r="O9" s="10"/>
      <c r="P9" s="9"/>
      <c r="Q9" s="9"/>
      <c r="R9" s="9"/>
      <c r="S9" s="9"/>
      <c r="T9" s="58"/>
      <c r="U9" s="9"/>
      <c r="V9" s="9"/>
      <c r="W9" s="9"/>
      <c r="X9" s="106"/>
    </row>
    <row r="10" spans="1:24" ht="15" customHeight="1">
      <c r="A10" s="107" t="s">
        <v>81</v>
      </c>
      <c r="B10" s="107" t="s">
        <v>82</v>
      </c>
      <c r="C10" s="107" t="s">
        <v>83</v>
      </c>
      <c r="D10" s="108" t="s">
        <v>84</v>
      </c>
      <c r="E10" s="108" t="s">
        <v>85</v>
      </c>
      <c r="F10" s="107" t="s">
        <v>86</v>
      </c>
      <c r="G10" s="109" t="s">
        <v>87</v>
      </c>
      <c r="H10" s="109" t="s">
        <v>88</v>
      </c>
      <c r="I10" s="109" t="s">
        <v>89</v>
      </c>
      <c r="J10" s="109" t="s">
        <v>90</v>
      </c>
      <c r="K10" s="110" t="s">
        <v>12</v>
      </c>
      <c r="L10" s="111" t="s">
        <v>12</v>
      </c>
      <c r="M10" s="9"/>
      <c r="N10" s="10"/>
      <c r="O10" s="10"/>
      <c r="P10" s="9"/>
      <c r="Q10" s="9"/>
      <c r="R10" s="9"/>
      <c r="S10" s="9"/>
      <c r="T10" s="58"/>
      <c r="U10" s="9"/>
      <c r="V10" s="9"/>
      <c r="W10" s="9"/>
      <c r="X10" s="106"/>
    </row>
    <row r="11" spans="1:24" ht="15" customHeight="1" thickBot="1">
      <c r="A11" s="112">
        <f>COUNT(A5:L7)</f>
        <v>30</v>
      </c>
      <c r="B11" s="113">
        <f>AVERAGE(A5:L7)</f>
        <v>2.336333333333333</v>
      </c>
      <c r="C11" s="113">
        <f>STDEV(A5:L7)</f>
        <v>0.12175394444742128</v>
      </c>
      <c r="D11" s="104">
        <v>2.43</v>
      </c>
      <c r="E11" s="104">
        <v>0.137</v>
      </c>
      <c r="F11" s="114">
        <f>E11/D11</f>
        <v>0.056378600823045265</v>
      </c>
      <c r="G11" s="114">
        <f>C11/B11</f>
        <v>0.05211325914428076</v>
      </c>
      <c r="H11" s="114">
        <f>(B11-D11)/D11</f>
        <v>-0.03854595336076831</v>
      </c>
      <c r="I11" s="114">
        <f>SQRT(H11^2+(G11^2/A11)+F11^2)</f>
        <v>0.06895551858898681</v>
      </c>
      <c r="J11" s="114">
        <f>SQRT(G11^2+I11^2)</f>
        <v>0.08643295275828003</v>
      </c>
      <c r="K11" s="115">
        <f>2*J11</f>
        <v>0.17286590551656006</v>
      </c>
      <c r="L11" s="116">
        <f>K11</f>
        <v>0.17286590551656006</v>
      </c>
      <c r="M11" s="9"/>
      <c r="N11" s="10"/>
      <c r="O11" s="10"/>
      <c r="P11" s="9"/>
      <c r="Q11" s="9"/>
      <c r="R11" s="9"/>
      <c r="S11" s="9"/>
      <c r="T11" s="58"/>
      <c r="U11" s="9"/>
      <c r="V11" s="9"/>
      <c r="W11" s="9"/>
      <c r="X11" s="106"/>
    </row>
    <row r="12" spans="1:24" ht="1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10"/>
      <c r="O12" s="10"/>
      <c r="P12" s="9"/>
      <c r="Q12" s="9"/>
      <c r="R12" s="9"/>
      <c r="S12" s="9"/>
      <c r="T12" s="58"/>
      <c r="U12" s="9"/>
      <c r="V12" s="9"/>
      <c r="W12" s="9"/>
      <c r="X12" s="106"/>
    </row>
    <row r="13" ht="15" customHeight="1">
      <c r="A13" s="59" t="s">
        <v>15</v>
      </c>
    </row>
    <row r="14" ht="15" customHeight="1">
      <c r="A14" s="4" t="s">
        <v>91</v>
      </c>
    </row>
    <row r="16" spans="1:16" ht="15" customHeight="1">
      <c r="A16" s="117" t="s">
        <v>81</v>
      </c>
      <c r="B16" s="4" t="s">
        <v>0</v>
      </c>
      <c r="P16" s="13"/>
    </row>
    <row r="17" spans="1:16" ht="15" customHeight="1">
      <c r="A17" s="117" t="s">
        <v>82</v>
      </c>
      <c r="B17" s="4" t="s">
        <v>92</v>
      </c>
      <c r="P17" s="13"/>
    </row>
    <row r="18" spans="1:16" ht="15" customHeight="1">
      <c r="A18" s="117" t="s">
        <v>83</v>
      </c>
      <c r="B18" s="4" t="s">
        <v>93</v>
      </c>
      <c r="P18" s="13"/>
    </row>
    <row r="19" spans="1:16" ht="15" customHeight="1">
      <c r="A19" s="117" t="s">
        <v>84</v>
      </c>
      <c r="B19" s="4" t="s">
        <v>94</v>
      </c>
      <c r="P19" s="13"/>
    </row>
    <row r="20" spans="1:16" ht="15" customHeight="1">
      <c r="A20" s="117" t="s">
        <v>85</v>
      </c>
      <c r="B20" s="4" t="s">
        <v>95</v>
      </c>
      <c r="P20" s="13"/>
    </row>
    <row r="21" spans="1:16" ht="15" customHeight="1">
      <c r="A21" s="117" t="s">
        <v>86</v>
      </c>
      <c r="B21" s="4" t="s">
        <v>13</v>
      </c>
      <c r="P21" s="16"/>
    </row>
    <row r="22" spans="1:16" ht="15" customHeight="1">
      <c r="A22" s="118" t="s">
        <v>87</v>
      </c>
      <c r="B22" s="4" t="s">
        <v>96</v>
      </c>
      <c r="P22" s="17"/>
    </row>
    <row r="23" spans="1:16" ht="15" customHeight="1">
      <c r="A23" s="118" t="s">
        <v>88</v>
      </c>
      <c r="B23" s="4" t="s">
        <v>97</v>
      </c>
      <c r="P23" s="17"/>
    </row>
    <row r="24" spans="1:16" ht="15" customHeight="1">
      <c r="A24" s="118" t="s">
        <v>89</v>
      </c>
      <c r="B24" s="4" t="s">
        <v>23</v>
      </c>
      <c r="P24" s="9"/>
    </row>
    <row r="25" spans="1:16" ht="15" customHeight="1">
      <c r="A25" s="118" t="s">
        <v>90</v>
      </c>
      <c r="B25" s="4" t="s">
        <v>98</v>
      </c>
      <c r="P25" s="17"/>
    </row>
    <row r="26" spans="1:16" ht="15" customHeight="1">
      <c r="A26" s="118" t="s">
        <v>12</v>
      </c>
      <c r="B26" s="4" t="s">
        <v>20</v>
      </c>
      <c r="P26" s="17"/>
    </row>
    <row r="29" ht="15" customHeight="1">
      <c r="A29" s="119" t="s">
        <v>99</v>
      </c>
    </row>
    <row r="30" ht="15" customHeight="1">
      <c r="A30" s="120" t="s">
        <v>100</v>
      </c>
    </row>
  </sheetData>
  <sheetProtection sheet="1"/>
  <mergeCells count="2">
    <mergeCell ref="A4:L4"/>
    <mergeCell ref="A1:L1"/>
  </mergeCells>
  <printOptions/>
  <pageMargins left="0.5905511811023623" right="0.5905511811023623" top="0.984251968503937" bottom="0.5905511811023623" header="0.7086614173228347" footer="0.5118110236220472"/>
  <pageSetup fitToHeight="1" fitToWidth="1" horizontalDpi="600" verticalDpi="600" orientation="landscape" paperSize="9" scale="83" r:id="rId1"/>
  <headerFooter alignWithMargins="0">
    <oddHeader>&amp;C&amp;"Arial,Fett"&amp;14Ableitung der Messunsicherheit aus laborinternen Qualitätskontrollmessungen an zertifiziertem Matrix-Referenzmaterial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1:M16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00" customWidth="1"/>
  </cols>
  <sheetData>
    <row r="11" spans="2:4" ht="18">
      <c r="B11" s="99" t="s">
        <v>60</v>
      </c>
      <c r="D11" s="101" t="s">
        <v>59</v>
      </c>
    </row>
    <row r="13" spans="2:13" ht="18">
      <c r="B13" s="139" t="s">
        <v>61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2:13" ht="14.25">
      <c r="B14" s="140" t="s">
        <v>101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</row>
    <row r="16" spans="2:13" ht="12.75">
      <c r="B16" s="142" t="s">
        <v>62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</sheetData>
  <sheetProtection sheet="1" objects="1" scenarios="1"/>
  <mergeCells count="3">
    <mergeCell ref="B13:M13"/>
    <mergeCell ref="B14:M14"/>
    <mergeCell ref="B16:M16"/>
  </mergeCells>
  <hyperlinks>
    <hyperlink ref="D11" r:id="rId1" display="lars-alpers@gmx.de"/>
  </hyperlinks>
  <printOptions/>
  <pageMargins left="0.787401575" right="0.787401575" top="0.984251969" bottom="0.984251969" header="0.4921259845" footer="0.492125984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1">
      <selection activeCell="D5" sqref="D5:K5"/>
    </sheetView>
  </sheetViews>
  <sheetFormatPr defaultColWidth="11.421875" defaultRowHeight="15" customHeight="1"/>
  <cols>
    <col min="1" max="1" width="6.00390625" style="32" customWidth="1"/>
    <col min="2" max="2" width="11.421875" style="32" customWidth="1"/>
    <col min="3" max="3" width="6.00390625" style="32" customWidth="1"/>
    <col min="4" max="4" width="11.421875" style="32" customWidth="1"/>
    <col min="5" max="6" width="1.7109375" style="32" customWidth="1"/>
    <col min="7" max="7" width="9.00390625" style="32" customWidth="1"/>
    <col min="8" max="9" width="11.421875" style="32" customWidth="1"/>
    <col min="10" max="10" width="9.00390625" style="32" customWidth="1"/>
    <col min="11" max="11" width="15.421875" style="32" customWidth="1"/>
    <col min="12" max="12" width="7.421875" style="32" customWidth="1"/>
    <col min="13" max="16384" width="11.421875" style="32" customWidth="1"/>
  </cols>
  <sheetData>
    <row r="1" spans="1:17" ht="18">
      <c r="A1" s="61"/>
      <c r="D1" s="31" t="str">
        <f>Rechenblatt_Messunsicherheit!A1</f>
        <v>Schätzung der Messunsicherheit unter Nutzung von Referenzmaterialien</v>
      </c>
      <c r="Q1" s="128" t="s">
        <v>102</v>
      </c>
    </row>
    <row r="2" spans="1:17" ht="14.25">
      <c r="A2" s="33" t="s">
        <v>63</v>
      </c>
      <c r="J2" s="34" t="str">
        <f>Rechenblatt_Messunsicherheit!A15</f>
        <v>Die Berechnungen basieren auf der Norm DIN ISO 11352:2013-03</v>
      </c>
      <c r="Q2" s="98" t="s">
        <v>58</v>
      </c>
    </row>
    <row r="3" spans="1:17" ht="14.25">
      <c r="A3" s="33" t="s">
        <v>47</v>
      </c>
      <c r="I3" s="34"/>
      <c r="Q3" s="97" t="s">
        <v>59</v>
      </c>
    </row>
    <row r="4" spans="1:9" ht="9" customHeight="1">
      <c r="A4" s="33"/>
      <c r="I4" s="34"/>
    </row>
    <row r="5" spans="1:11" ht="15">
      <c r="A5" s="60" t="s">
        <v>56</v>
      </c>
      <c r="D5" s="144"/>
      <c r="E5" s="145"/>
      <c r="F5" s="145"/>
      <c r="G5" s="145"/>
      <c r="H5" s="145"/>
      <c r="I5" s="145"/>
      <c r="J5" s="145"/>
      <c r="K5" s="146"/>
    </row>
    <row r="6" ht="12" customHeight="1"/>
    <row r="7" spans="2:5" s="35" customFormat="1" ht="16.5" customHeight="1">
      <c r="B7" s="36" t="s">
        <v>50</v>
      </c>
      <c r="C7" s="143"/>
      <c r="D7" s="143"/>
      <c r="E7" s="35" t="str">
        <f>" "&amp;Rechenblatt_Messunsicherheit!B20</f>
        <v> Zertifzierte Konzentration des CRM, laut Herstellerangaben ("assigned value")</v>
      </c>
    </row>
    <row r="8" spans="2:5" s="35" customFormat="1" ht="16.5" customHeight="1">
      <c r="B8" s="36" t="s">
        <v>51</v>
      </c>
      <c r="C8" s="143"/>
      <c r="D8" s="143"/>
      <c r="E8" s="35" t="str">
        <f>" "&amp;Rechenblatt_Messunsicherheit!B21&amp;" angegeben als einfache Standardabweichung"</f>
        <v> Standardunsicherheit des CRM, laut Herstellerangaben angegeben als einfache Standardabweichung</v>
      </c>
    </row>
    <row r="9" spans="2:4" s="35" customFormat="1" ht="16.5" customHeight="1">
      <c r="B9" s="36" t="s">
        <v>52</v>
      </c>
      <c r="C9" s="143"/>
      <c r="D9" s="143"/>
    </row>
    <row r="10" spans="2:4" s="35" customFormat="1" ht="6" customHeight="1">
      <c r="B10" s="36"/>
      <c r="C10" s="55"/>
      <c r="D10" s="55"/>
    </row>
    <row r="11" spans="2:4" s="35" customFormat="1" ht="16.5" customHeight="1">
      <c r="B11" s="53" t="s">
        <v>53</v>
      </c>
      <c r="C11" s="143">
        <v>3</v>
      </c>
      <c r="D11" s="143"/>
    </row>
    <row r="12" ht="12" customHeight="1"/>
    <row r="13" spans="1:7" s="35" customFormat="1" ht="19.5" customHeight="1">
      <c r="A13" s="37" t="s">
        <v>24</v>
      </c>
      <c r="B13" s="38"/>
      <c r="C13" s="38"/>
      <c r="D13" s="38"/>
      <c r="E13" s="39"/>
      <c r="F13" s="40"/>
      <c r="G13" s="41" t="s">
        <v>26</v>
      </c>
    </row>
    <row r="14" spans="1:18" ht="16.5" customHeight="1">
      <c r="A14" s="42">
        <v>1</v>
      </c>
      <c r="B14" s="30"/>
      <c r="C14" s="42">
        <v>19</v>
      </c>
      <c r="D14" s="30"/>
      <c r="E14" s="43"/>
      <c r="F14" s="44"/>
      <c r="G14" s="45" t="s">
        <v>27</v>
      </c>
      <c r="H14" s="46">
        <f>Rechenblatt_Messunsicherheit!A9</f>
        <v>0</v>
      </c>
      <c r="I14" s="32" t="str">
        <f>"  "&amp;Rechenblatt_Messunsicherheit!B17</f>
        <v>  Anzahl der Messungen</v>
      </c>
      <c r="R14" s="35"/>
    </row>
    <row r="15" spans="1:18" ht="16.5" customHeight="1">
      <c r="A15" s="42">
        <v>2</v>
      </c>
      <c r="B15" s="30"/>
      <c r="C15" s="42">
        <v>20</v>
      </c>
      <c r="D15" s="30"/>
      <c r="E15" s="43"/>
      <c r="F15" s="44"/>
      <c r="G15" s="45" t="s">
        <v>82</v>
      </c>
      <c r="H15" s="46">
        <f>IF(ISERROR(Rechenblatt_Messunsicherheit!B9),"",Rechenblatt_Messunsicherheit!B9)</f>
      </c>
      <c r="I15" s="32" t="str">
        <f>"  "&amp;Rechenblatt_Messunsicherheit!B18</f>
        <v>  Mittelwert der Mehrfachmesssungen des eingesetzten zertifizierten Referenzmaterials (CRM)</v>
      </c>
      <c r="R15" s="35"/>
    </row>
    <row r="16" spans="1:18" ht="16.5" customHeight="1">
      <c r="A16" s="42">
        <v>3</v>
      </c>
      <c r="B16" s="30"/>
      <c r="C16" s="42">
        <v>21</v>
      </c>
      <c r="D16" s="30"/>
      <c r="E16" s="43"/>
      <c r="F16" s="44"/>
      <c r="G16" s="45" t="s">
        <v>28</v>
      </c>
      <c r="H16" s="46">
        <f>IF(ISERROR(Rechenblatt_Messunsicherheit!C9),"",Rechenblatt_Messunsicherheit!C9)</f>
      </c>
      <c r="I16" s="32" t="str">
        <f>"  "&amp;Rechenblatt_Messunsicherheit!B19</f>
        <v>  Standardabweichung der CRM-Messungen</v>
      </c>
      <c r="R16" s="35"/>
    </row>
    <row r="17" spans="1:18" ht="16.5" customHeight="1">
      <c r="A17" s="42">
        <v>4</v>
      </c>
      <c r="B17" s="30"/>
      <c r="C17" s="42">
        <v>22</v>
      </c>
      <c r="D17" s="30"/>
      <c r="E17" s="43"/>
      <c r="F17" s="44"/>
      <c r="G17" s="45" t="s">
        <v>29</v>
      </c>
      <c r="H17" s="46">
        <f>IF(ISERROR(Rechenblatt_Messunsicherheit!F9),"",Rechenblatt_Messunsicherheit!F9)</f>
      </c>
      <c r="I17" s="32" t="str">
        <f>"  "&amp;Rechenblatt_Messunsicherheit!B22</f>
        <v>  Relative Unsicherheit des Referenzwerts</v>
      </c>
      <c r="R17" s="35"/>
    </row>
    <row r="18" spans="1:18" ht="16.5" customHeight="1">
      <c r="A18" s="42">
        <v>5</v>
      </c>
      <c r="B18" s="30"/>
      <c r="C18" s="42">
        <v>23</v>
      </c>
      <c r="D18" s="30"/>
      <c r="E18" s="43"/>
      <c r="F18" s="44"/>
      <c r="G18" s="47" t="s">
        <v>105</v>
      </c>
      <c r="H18" s="46">
        <f>IF(ISERROR(Rechenblatt_Messunsicherheit!G9),"",Rechenblatt_Messunsicherheit!G9)</f>
      </c>
      <c r="I18" s="48">
        <f>IF(H18="",""," = "&amp;ROUND(H18*100,3)&amp;" %")</f>
      </c>
      <c r="J18" s="32" t="s">
        <v>36</v>
      </c>
      <c r="R18" s="35"/>
    </row>
    <row r="19" spans="1:18" ht="16.5" customHeight="1">
      <c r="A19" s="42">
        <v>6</v>
      </c>
      <c r="B19" s="30"/>
      <c r="C19" s="42">
        <v>24</v>
      </c>
      <c r="D19" s="30"/>
      <c r="E19" s="43"/>
      <c r="F19" s="44"/>
      <c r="G19" s="47" t="s">
        <v>31</v>
      </c>
      <c r="H19" s="46">
        <f>IF(ISERROR(Rechenblatt_Messunsicherheit!H9),"",Rechenblatt_Messunsicherheit!H9)</f>
      </c>
      <c r="I19" s="32" t="str">
        <f>"  "&amp;Rechenblatt_Messunsicherheit!B26</f>
        <v>  Relative Abweichung vom Referenzwert</v>
      </c>
      <c r="R19" s="35"/>
    </row>
    <row r="20" spans="1:18" ht="16.5" customHeight="1">
      <c r="A20" s="42">
        <v>7</v>
      </c>
      <c r="B20" s="30"/>
      <c r="C20" s="42">
        <v>25</v>
      </c>
      <c r="D20" s="30"/>
      <c r="E20" s="43"/>
      <c r="F20" s="44"/>
      <c r="G20" s="47" t="s">
        <v>104</v>
      </c>
      <c r="H20" s="46">
        <f>IF(ISERROR(Rechenblatt_Messunsicherheit!I9),"",Rechenblatt_Messunsicherheit!I9)</f>
      </c>
      <c r="I20" s="48">
        <f>IF(H20="",""," = "&amp;ROUND(H20*100,3)&amp;" %")</f>
      </c>
      <c r="J20" s="32" t="str">
        <f>"  "&amp;Rechenblatt_Messunsicherheit!B28</f>
        <v>  Relative Unsicherheit der bias-Komponente</v>
      </c>
      <c r="R20" s="35"/>
    </row>
    <row r="21" spans="1:18" ht="16.5" customHeight="1">
      <c r="A21" s="42">
        <v>8</v>
      </c>
      <c r="B21" s="30"/>
      <c r="C21" s="42">
        <v>26</v>
      </c>
      <c r="D21" s="30"/>
      <c r="E21" s="43"/>
      <c r="F21" s="44"/>
      <c r="G21" s="47" t="s">
        <v>106</v>
      </c>
      <c r="H21" s="46">
        <f>IF(ISERROR(Rechenblatt_Messunsicherheit!J9),"",Rechenblatt_Messunsicherheit!J9)</f>
      </c>
      <c r="I21" s="32" t="str">
        <f>"  "&amp;Rechenblatt_Messunsicherheit!B30</f>
        <v>  Relative kombinierte Messunsicherheit</v>
      </c>
      <c r="R21" s="35"/>
    </row>
    <row r="22" spans="1:18" ht="16.5" customHeight="1">
      <c r="A22" s="42">
        <v>9</v>
      </c>
      <c r="B22" s="30"/>
      <c r="C22" s="42">
        <v>27</v>
      </c>
      <c r="D22" s="30"/>
      <c r="E22" s="43"/>
      <c r="F22" s="44"/>
      <c r="G22" s="47" t="s">
        <v>103</v>
      </c>
      <c r="H22" s="46">
        <f>IF(ISERROR(Rechenblatt_Messunsicherheit!K9),"",Rechenblatt_Messunsicherheit!K9)</f>
      </c>
      <c r="I22" s="32" t="str">
        <f>"  "&amp;Rechenblatt_Messunsicherheit!B32</f>
        <v>  Relative erweiterte Messunsicherheit mit k=2</v>
      </c>
      <c r="R22" s="35"/>
    </row>
    <row r="23" spans="1:18" ht="16.5" customHeight="1">
      <c r="A23" s="42">
        <v>10</v>
      </c>
      <c r="B23" s="30"/>
      <c r="C23" s="42">
        <v>28</v>
      </c>
      <c r="D23" s="30"/>
      <c r="E23" s="43"/>
      <c r="F23" s="44"/>
      <c r="R23" s="35"/>
    </row>
    <row r="24" spans="1:18" ht="16.5" customHeight="1">
      <c r="A24" s="42">
        <v>11</v>
      </c>
      <c r="B24" s="30"/>
      <c r="C24" s="42">
        <v>29</v>
      </c>
      <c r="D24" s="30"/>
      <c r="E24" s="43"/>
      <c r="F24" s="44"/>
      <c r="R24" s="35"/>
    </row>
    <row r="25" spans="1:12" ht="16.5" customHeight="1" thickBot="1">
      <c r="A25" s="42">
        <v>12</v>
      </c>
      <c r="B25" s="30"/>
      <c r="C25" s="42">
        <v>30</v>
      </c>
      <c r="D25" s="30"/>
      <c r="E25" s="43"/>
      <c r="F25" s="44"/>
      <c r="G25" s="49" t="s">
        <v>35</v>
      </c>
      <c r="H25" s="52">
        <f>IF(ISTEXT(H22),"",ROUND(H22*100,1)&amp;" %")</f>
      </c>
      <c r="I25" s="50" t="s">
        <v>54</v>
      </c>
      <c r="J25" s="49" t="s">
        <v>48</v>
      </c>
      <c r="K25" s="95">
        <f>IF(OR(ISTEXT(H15),ISTEXT(H22)),"",FIXED(Rechenblatt_Messunsicherheit!K11,C11)&amp;" "&amp;C9)</f>
      </c>
      <c r="L25" s="54"/>
    </row>
    <row r="26" spans="1:6" ht="16.5" customHeight="1" thickTop="1">
      <c r="A26" s="42">
        <v>13</v>
      </c>
      <c r="B26" s="30"/>
      <c r="C26" s="42">
        <v>31</v>
      </c>
      <c r="D26" s="30"/>
      <c r="E26" s="43"/>
      <c r="F26" s="44"/>
    </row>
    <row r="27" spans="1:7" ht="16.5" customHeight="1">
      <c r="A27" s="42">
        <v>14</v>
      </c>
      <c r="B27" s="30"/>
      <c r="C27" s="42">
        <v>32</v>
      </c>
      <c r="D27" s="30"/>
      <c r="E27" s="43"/>
      <c r="F27" s="44"/>
      <c r="G27" s="51" t="s">
        <v>49</v>
      </c>
    </row>
    <row r="28" spans="1:17" ht="16.5" customHeight="1">
      <c r="A28" s="42">
        <v>15</v>
      </c>
      <c r="B28" s="30"/>
      <c r="C28" s="42">
        <v>33</v>
      </c>
      <c r="D28" s="30"/>
      <c r="E28" s="43"/>
      <c r="F28" s="44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1:17" ht="16.5" customHeight="1">
      <c r="A29" s="42">
        <v>16</v>
      </c>
      <c r="B29" s="30"/>
      <c r="C29" s="42">
        <v>34</v>
      </c>
      <c r="D29" s="30"/>
      <c r="E29" s="43"/>
      <c r="F29" s="44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</row>
    <row r="30" spans="1:17" ht="16.5" customHeight="1">
      <c r="A30" s="42">
        <v>17</v>
      </c>
      <c r="B30" s="30"/>
      <c r="C30" s="42">
        <v>35</v>
      </c>
      <c r="D30" s="30"/>
      <c r="E30" s="43"/>
      <c r="F30" s="44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</row>
    <row r="31" spans="1:17" ht="16.5" customHeight="1">
      <c r="A31" s="42">
        <v>18</v>
      </c>
      <c r="B31" s="30"/>
      <c r="C31" s="42">
        <v>36</v>
      </c>
      <c r="D31" s="30"/>
      <c r="E31" s="43"/>
      <c r="F31" s="44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</row>
    <row r="32" ht="15" customHeight="1">
      <c r="B32" s="93" t="s">
        <v>57</v>
      </c>
    </row>
  </sheetData>
  <sheetProtection sheet="1" objects="1" scenarios="1" selectLockedCells="1"/>
  <mergeCells count="9">
    <mergeCell ref="C8:D8"/>
    <mergeCell ref="C7:D7"/>
    <mergeCell ref="C9:D9"/>
    <mergeCell ref="D5:K5"/>
    <mergeCell ref="G31:Q31"/>
    <mergeCell ref="C11:D11"/>
    <mergeCell ref="G28:Q28"/>
    <mergeCell ref="G29:Q29"/>
    <mergeCell ref="G30:Q30"/>
  </mergeCells>
  <conditionalFormatting sqref="B14:B31 D14:D31">
    <cfRule type="cellIs" priority="1" dxfId="1" operator="notBetween" stopIfTrue="1">
      <formula>-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>
      <formula>9E+300</formula>
    </cfRule>
  </conditionalFormatting>
  <hyperlinks>
    <hyperlink ref="Q3" r:id="rId1" display="lars-alpers@gmx.d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6"/>
  <headerFooter alignWithMargins="0">
    <oddHeader>&amp;L&amp;G&amp;C&amp;"Arial,Fett"&amp;12&amp;UErmittlung der kombinierten Messunsicherheit mittels zert. Standard</oddHeader>
    <oddFooter>&amp;L&amp;F</oddFooter>
  </headerFooter>
  <drawing r:id="rId4"/>
  <legacyDrawing r:id="rId3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showGridLines="0" zoomScalePageLayoutView="0" workbookViewId="0" topLeftCell="A1">
      <selection activeCell="W9" sqref="W9"/>
    </sheetView>
  </sheetViews>
  <sheetFormatPr defaultColWidth="11.421875" defaultRowHeight="15.75" customHeight="1"/>
  <cols>
    <col min="1" max="12" width="7.7109375" style="4" customWidth="1"/>
    <col min="13" max="20" width="6.7109375" style="4" customWidth="1"/>
    <col min="21" max="23" width="6.7109375" style="5" customWidth="1"/>
    <col min="24" max="24" width="8.7109375" style="4" customWidth="1"/>
    <col min="25" max="16384" width="11.421875" style="4" customWidth="1"/>
  </cols>
  <sheetData>
    <row r="1" spans="1:12" ht="15.75" customHeight="1">
      <c r="A1" s="138" t="s">
        <v>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2:6" ht="15.75" customHeight="1">
      <c r="B2" s="6"/>
      <c r="C2" s="6"/>
      <c r="D2" s="6"/>
      <c r="E2" s="6"/>
      <c r="F2" s="6"/>
    </row>
    <row r="3" spans="1:23" ht="15.75" customHeight="1">
      <c r="A3" s="135" t="s">
        <v>77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7"/>
      <c r="U3" s="4"/>
      <c r="V3" s="4"/>
      <c r="W3" s="4"/>
    </row>
    <row r="4" spans="1:23" ht="15.75" customHeight="1">
      <c r="A4" s="121">
        <f>IF(ISBLANK(Auswertung!B14),"",Auswertung!B14)</f>
      </c>
      <c r="B4" s="121">
        <f>IF(ISBLANK(Auswertung!B15),"",Auswertung!B15)</f>
      </c>
      <c r="C4" s="121">
        <f>IF(ISBLANK(Auswertung!B16),"",Auswertung!B16)</f>
      </c>
      <c r="D4" s="121">
        <f>IF(ISBLANK(Auswertung!B17),"",Auswertung!B17)</f>
      </c>
      <c r="E4" s="121">
        <f>IF(ISBLANK(Auswertung!B18),"",Auswertung!B18)</f>
      </c>
      <c r="F4" s="121">
        <f>IF(ISBLANK(Auswertung!B19),"",Auswertung!B19)</f>
      </c>
      <c r="G4" s="121">
        <f>IF(ISBLANK(Auswertung!B20),"",Auswertung!B20)</f>
      </c>
      <c r="H4" s="121">
        <f>IF(ISBLANK(Auswertung!B21),"",Auswertung!B21)</f>
      </c>
      <c r="I4" s="121">
        <f>IF(ISBLANK(Auswertung!B22),"",Auswertung!B22)</f>
      </c>
      <c r="J4" s="121">
        <f>IF(ISBLANK(Auswertung!B23),"",Auswertung!B23)</f>
      </c>
      <c r="K4" s="121">
        <f>IF(ISBLANK(Auswertung!B24),"",Auswertung!B24)</f>
      </c>
      <c r="L4" s="121">
        <f>IF(ISBLANK(Auswertung!B25),"",Auswertung!B25)</f>
      </c>
      <c r="U4" s="4"/>
      <c r="V4" s="4"/>
      <c r="W4" s="4"/>
    </row>
    <row r="5" spans="1:23" ht="15.75" customHeight="1">
      <c r="A5" s="121">
        <f>IF(ISBLANK(Auswertung!B26),"",Auswertung!B26)</f>
      </c>
      <c r="B5" s="121">
        <f>IF(ISBLANK(Auswertung!B27),"",Auswertung!B27)</f>
      </c>
      <c r="C5" s="121">
        <f>IF(ISBLANK(Auswertung!B28),"",Auswertung!B28)</f>
      </c>
      <c r="D5" s="121">
        <f>IF(ISBLANK(Auswertung!B29),"",Auswertung!B29)</f>
      </c>
      <c r="E5" s="121">
        <f>IF(ISBLANK(Auswertung!B30),"",Auswertung!B30)</f>
      </c>
      <c r="F5" s="121">
        <f>IF(ISBLANK(Auswertung!B31),"",Auswertung!B31)</f>
      </c>
      <c r="G5" s="121">
        <f>IF(ISBLANK(Auswertung!D14),"",Auswertung!D14)</f>
      </c>
      <c r="H5" s="121">
        <f>IF(ISBLANK(Auswertung!D15),"",Auswertung!D15)</f>
      </c>
      <c r="I5" s="121">
        <f>IF(ISBLANK(Auswertung!D16),"",Auswertung!D16)</f>
      </c>
      <c r="J5" s="121">
        <f>IF(ISBLANK(Auswertung!D17),"",Auswertung!D17)</f>
      </c>
      <c r="K5" s="121">
        <f>IF(ISBLANK(Auswertung!D18),"",Auswertung!D18)</f>
      </c>
      <c r="L5" s="121">
        <f>IF(ISBLANK(Auswertung!D19),"",Auswertung!D19)</f>
      </c>
      <c r="U5" s="4"/>
      <c r="V5" s="4"/>
      <c r="W5" s="4"/>
    </row>
    <row r="6" spans="1:23" ht="15.75" customHeight="1">
      <c r="A6" s="121">
        <f>IF(ISBLANK(Auswertung!D20),"",Auswertung!D20)</f>
      </c>
      <c r="B6" s="121">
        <f>IF(ISBLANK(Auswertung!D21),"",Auswertung!D21)</f>
      </c>
      <c r="C6" s="121">
        <f>IF(ISBLANK(Auswertung!D22),"",Auswertung!D22)</f>
      </c>
      <c r="D6" s="121">
        <f>IF(ISBLANK(Auswertung!D23),"",Auswertung!D23)</f>
      </c>
      <c r="E6" s="121">
        <f>IF(ISBLANK(Auswertung!D24),"",Auswertung!D24)</f>
      </c>
      <c r="F6" s="121">
        <f>IF(ISBLANK(Auswertung!D25),"",Auswertung!D25)</f>
      </c>
      <c r="G6" s="121">
        <f>IF(ISBLANK(Auswertung!D26),"",Auswertung!D26)</f>
      </c>
      <c r="H6" s="121">
        <f>IF(ISBLANK(Auswertung!D27),"",Auswertung!D27)</f>
      </c>
      <c r="I6" s="121">
        <f>IF(ISBLANK(Auswertung!D28),"",Auswertung!D28)</f>
      </c>
      <c r="J6" s="121">
        <f>IF(ISBLANK(Auswertung!D29),"",Auswertung!D29)</f>
      </c>
      <c r="K6" s="121">
        <f>IF(ISBLANK(Auswertung!D30),"",Auswertung!D30)</f>
      </c>
      <c r="L6" s="121">
        <f>IF(ISBLANK(Auswertung!D31),"",Auswertung!D31)</f>
      </c>
      <c r="U6" s="4"/>
      <c r="V6" s="4"/>
      <c r="W6" s="4"/>
    </row>
    <row r="7" spans="9:23" ht="15.75" customHeight="1" thickBot="1">
      <c r="I7" s="8"/>
      <c r="J7" s="8"/>
      <c r="K7" s="8"/>
      <c r="L7" s="8"/>
      <c r="U7" s="4"/>
      <c r="V7" s="4"/>
      <c r="W7" s="4"/>
    </row>
    <row r="8" spans="1:23" ht="15.75" customHeight="1">
      <c r="A8" s="107" t="s">
        <v>8</v>
      </c>
      <c r="B8" s="107" t="s">
        <v>82</v>
      </c>
      <c r="C8" s="107" t="s">
        <v>5</v>
      </c>
      <c r="D8" s="108" t="s">
        <v>19</v>
      </c>
      <c r="E8" s="108" t="s">
        <v>6</v>
      </c>
      <c r="F8" s="107" t="s">
        <v>7</v>
      </c>
      <c r="G8" s="109" t="s">
        <v>3</v>
      </c>
      <c r="H8" s="109" t="s">
        <v>17</v>
      </c>
      <c r="I8" s="109" t="s">
        <v>9</v>
      </c>
      <c r="J8" s="109" t="s">
        <v>10</v>
      </c>
      <c r="K8" s="110" t="s">
        <v>11</v>
      </c>
      <c r="L8" s="111" t="s">
        <v>12</v>
      </c>
      <c r="U8" s="4"/>
      <c r="V8" s="4"/>
      <c r="W8" s="4"/>
    </row>
    <row r="9" spans="1:12" ht="15.75" customHeight="1" thickBot="1">
      <c r="A9" s="112">
        <f>COUNT(A4:L6)</f>
        <v>0</v>
      </c>
      <c r="B9" s="113" t="e">
        <f>AVERAGE(A4:L6)</f>
        <v>#DIV/0!</v>
      </c>
      <c r="C9" s="113" t="e">
        <f>STDEV(A4:L6)</f>
        <v>#DIV/0!</v>
      </c>
      <c r="D9" s="104">
        <f>IF(ISBLANK(Auswertung!C7),"",Auswertung!C7)</f>
      </c>
      <c r="E9" s="104">
        <f>IF(ISBLANK(Auswertung!C8),"",Auswertung!C8)</f>
      </c>
      <c r="F9" s="114" t="e">
        <f>E9/D9</f>
        <v>#VALUE!</v>
      </c>
      <c r="G9" s="114" t="e">
        <f>C9/B9</f>
        <v>#DIV/0!</v>
      </c>
      <c r="H9" s="114" t="e">
        <f>(B9-D9)/D9</f>
        <v>#DIV/0!</v>
      </c>
      <c r="I9" s="114" t="e">
        <f>SQRT(H9^2+(G9/SQRT(A9))^2+F9^2)</f>
        <v>#DIV/0!</v>
      </c>
      <c r="J9" s="114" t="e">
        <f>SQRT(G9^2+I9^2)</f>
        <v>#DIV/0!</v>
      </c>
      <c r="K9" s="115" t="e">
        <f>2*J9</f>
        <v>#DIV/0!</v>
      </c>
      <c r="L9" s="116" t="e">
        <f>K9</f>
        <v>#DIV/0!</v>
      </c>
    </row>
    <row r="10" spans="1:12" ht="15.75" customHeight="1">
      <c r="A10" s="9"/>
      <c r="B10" s="10"/>
      <c r="C10" s="10"/>
      <c r="D10" s="9"/>
      <c r="E10" s="9"/>
      <c r="F10" s="122" t="s">
        <v>65</v>
      </c>
      <c r="G10" s="124" t="s">
        <v>66</v>
      </c>
      <c r="H10" s="126" t="s">
        <v>67</v>
      </c>
      <c r="I10" s="127" t="s">
        <v>68</v>
      </c>
      <c r="J10" s="124" t="s">
        <v>69</v>
      </c>
      <c r="K10" s="56" t="s">
        <v>64</v>
      </c>
      <c r="L10" s="11"/>
    </row>
    <row r="11" spans="6:19" ht="15.75" customHeight="1">
      <c r="F11" s="123">
        <f>E9</f>
      </c>
      <c r="G11" s="125" t="e">
        <f>C9</f>
        <v>#DIV/0!</v>
      </c>
      <c r="H11" s="125" t="e">
        <f>B9-D9</f>
        <v>#DIV/0!</v>
      </c>
      <c r="I11" s="125" t="e">
        <f>SQRT(H11^2+(G11/SQRT(A9))^2+F11^2)</f>
        <v>#DIV/0!</v>
      </c>
      <c r="J11" s="125" t="e">
        <f>SQRT(G11^2+I11^2)</f>
        <v>#DIV/0!</v>
      </c>
      <c r="K11" s="57" t="e">
        <f>2*J11</f>
        <v>#DIV/0!</v>
      </c>
      <c r="P11" s="14"/>
      <c r="R11" s="14"/>
      <c r="S11" s="14"/>
    </row>
    <row r="12" spans="16:19" ht="15.75" customHeight="1">
      <c r="P12" s="14"/>
      <c r="R12" s="14"/>
      <c r="S12" s="14"/>
    </row>
    <row r="13" spans="1:19" ht="15.75" customHeight="1">
      <c r="A13" s="7" t="s">
        <v>25</v>
      </c>
      <c r="B13" s="8"/>
      <c r="C13" s="8"/>
      <c r="D13" s="8"/>
      <c r="E13" s="8"/>
      <c r="F13" s="8"/>
      <c r="G13" s="8"/>
      <c r="H13" s="8"/>
      <c r="P13" s="14"/>
      <c r="R13" s="15"/>
      <c r="S13" s="15"/>
    </row>
    <row r="14" spans="1:19" ht="15.75" customHeight="1">
      <c r="A14" s="12" t="s">
        <v>15</v>
      </c>
      <c r="P14" s="14"/>
      <c r="R14" s="15"/>
      <c r="S14" s="15"/>
    </row>
    <row r="15" spans="1:19" ht="15.75" customHeight="1">
      <c r="A15" s="4" t="s">
        <v>91</v>
      </c>
      <c r="P15" s="14"/>
      <c r="R15" s="15"/>
      <c r="S15" s="15"/>
    </row>
    <row r="16" spans="16:19" ht="15.75" customHeight="1">
      <c r="P16" s="14"/>
      <c r="R16" s="15"/>
      <c r="S16" s="15"/>
    </row>
    <row r="17" spans="1:19" ht="15.75" customHeight="1">
      <c r="A17" s="102" t="s">
        <v>8</v>
      </c>
      <c r="B17" s="4" t="s">
        <v>0</v>
      </c>
      <c r="P17" s="14"/>
      <c r="R17" s="15"/>
      <c r="S17" s="15"/>
    </row>
    <row r="18" spans="1:19" ht="15.75" customHeight="1">
      <c r="A18" s="102" t="s">
        <v>82</v>
      </c>
      <c r="B18" s="4" t="s">
        <v>21</v>
      </c>
      <c r="P18" s="14"/>
      <c r="R18" s="14"/>
      <c r="S18" s="14"/>
    </row>
    <row r="19" spans="1:19" ht="15.75" customHeight="1">
      <c r="A19" s="102" t="s">
        <v>5</v>
      </c>
      <c r="B19" s="4" t="s">
        <v>18</v>
      </c>
      <c r="P19" s="14"/>
      <c r="R19" s="14"/>
      <c r="S19" s="14"/>
    </row>
    <row r="20" spans="1:2" ht="15.75" customHeight="1">
      <c r="A20" s="102" t="s">
        <v>19</v>
      </c>
      <c r="B20" s="4" t="s">
        <v>16</v>
      </c>
    </row>
    <row r="21" spans="1:2" ht="15.75" customHeight="1">
      <c r="A21" s="102" t="s">
        <v>6</v>
      </c>
      <c r="B21" s="4" t="s">
        <v>1</v>
      </c>
    </row>
    <row r="22" spans="1:2" ht="15.75" customHeight="1">
      <c r="A22" s="102" t="s">
        <v>7</v>
      </c>
      <c r="B22" s="4" t="s">
        <v>13</v>
      </c>
    </row>
    <row r="23" spans="1:2" ht="15.75" customHeight="1">
      <c r="A23" s="102" t="s">
        <v>66</v>
      </c>
      <c r="B23" s="4" t="s">
        <v>70</v>
      </c>
    </row>
    <row r="24" spans="1:2" ht="15.75" customHeight="1">
      <c r="A24" s="15" t="s">
        <v>3</v>
      </c>
      <c r="B24" s="4" t="s">
        <v>71</v>
      </c>
    </row>
    <row r="25" spans="1:2" ht="15.75" customHeight="1">
      <c r="A25" s="103" t="s">
        <v>67</v>
      </c>
      <c r="B25" s="4" t="s">
        <v>72</v>
      </c>
    </row>
    <row r="26" spans="1:2" ht="15.75" customHeight="1">
      <c r="A26" s="15" t="s">
        <v>17</v>
      </c>
      <c r="B26" s="4" t="s">
        <v>22</v>
      </c>
    </row>
    <row r="27" spans="1:2" ht="15.75" customHeight="1">
      <c r="A27" s="15" t="s">
        <v>68</v>
      </c>
      <c r="B27" s="4" t="s">
        <v>73</v>
      </c>
    </row>
    <row r="28" spans="1:2" ht="15.75" customHeight="1">
      <c r="A28" s="15" t="s">
        <v>9</v>
      </c>
      <c r="B28" s="4" t="s">
        <v>23</v>
      </c>
    </row>
    <row r="29" spans="1:2" ht="15.75" customHeight="1">
      <c r="A29" s="102" t="s">
        <v>69</v>
      </c>
      <c r="B29" s="4" t="s">
        <v>74</v>
      </c>
    </row>
    <row r="30" spans="1:2" ht="15.75" customHeight="1">
      <c r="A30" s="15" t="s">
        <v>10</v>
      </c>
      <c r="B30" s="4" t="s">
        <v>14</v>
      </c>
    </row>
    <row r="31" spans="1:2" ht="15.75" customHeight="1">
      <c r="A31" s="15" t="s">
        <v>75</v>
      </c>
      <c r="B31" s="4" t="s">
        <v>76</v>
      </c>
    </row>
    <row r="32" spans="1:2" ht="15.75" customHeight="1">
      <c r="A32" s="15" t="s">
        <v>11</v>
      </c>
      <c r="B32" s="4" t="s">
        <v>20</v>
      </c>
    </row>
  </sheetData>
  <sheetProtection sheet="1"/>
  <mergeCells count="2">
    <mergeCell ref="A3:L3"/>
    <mergeCell ref="A1:L1"/>
  </mergeCells>
  <printOptions/>
  <pageMargins left="0.5905511811023623" right="0.5905511811023623" top="0.984251968503937" bottom="0.5905511811023623" header="0.7086614173228347" footer="0.5118110236220472"/>
  <pageSetup fitToHeight="1" fitToWidth="1" horizontalDpi="600" verticalDpi="600" orientation="landscape" paperSize="9" scale="83" r:id="rId1"/>
  <headerFooter alignWithMargins="0">
    <oddHeader>&amp;C&amp;"Arial,Fett"&amp;14Ableitung der Messunsicherheit aus laborinternen Qualitätskontrollmessungen an zertifiziertem Matrix-Referenzmaterial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G28" sqref="G28:Q28"/>
    </sheetView>
  </sheetViews>
  <sheetFormatPr defaultColWidth="11.421875" defaultRowHeight="15" customHeight="1"/>
  <cols>
    <col min="1" max="1" width="6.00390625" style="63" customWidth="1"/>
    <col min="2" max="2" width="11.421875" style="63" customWidth="1"/>
    <col min="3" max="3" width="6.00390625" style="63" customWidth="1"/>
    <col min="4" max="4" width="11.421875" style="63" customWidth="1"/>
    <col min="5" max="6" width="1.7109375" style="63" customWidth="1"/>
    <col min="7" max="7" width="9.00390625" style="63" customWidth="1"/>
    <col min="8" max="9" width="11.421875" style="63" customWidth="1"/>
    <col min="10" max="10" width="9.00390625" style="63" customWidth="1"/>
    <col min="11" max="11" width="15.421875" style="63" customWidth="1"/>
    <col min="12" max="12" width="7.421875" style="63" customWidth="1"/>
    <col min="13" max="16384" width="11.421875" style="63" customWidth="1"/>
  </cols>
  <sheetData>
    <row r="1" spans="1:17" ht="18">
      <c r="A1" s="62"/>
      <c r="D1" s="64" t="str">
        <f>Auswertung!D1</f>
        <v>Schätzung der Messunsicherheit unter Nutzung von Referenzmaterialien</v>
      </c>
      <c r="Q1" s="65" t="str">
        <f>Auswertung!Q1</f>
        <v>Rev. 21.08.2021</v>
      </c>
    </row>
    <row r="2" spans="1:10" ht="18" customHeight="1">
      <c r="A2" s="66" t="str">
        <f>Auswertung!A2</f>
        <v>"Basis: UBA-Tool-Messwertunsicherheit" des Umweltbundesamtes, Berlin.</v>
      </c>
      <c r="J2" s="67" t="str">
        <f>Auswertung!J2</f>
        <v>Die Berechnungen basieren auf der Norm DIN ISO 11352:2013-03</v>
      </c>
    </row>
    <row r="3" spans="1:9" ht="14.25">
      <c r="A3" s="66" t="str">
        <f>Auswertung!A3</f>
        <v>In diesem Tool werden die Kenndaten und Prüfergebnisse des Standards zur Ermittlung sowohl der Reproduzierbarkeit als auch des Bias angewendet. </v>
      </c>
      <c r="I3" s="67"/>
    </row>
    <row r="4" spans="1:9" ht="9" customHeight="1">
      <c r="A4" s="66"/>
      <c r="I4" s="67"/>
    </row>
    <row r="5" spans="1:11" ht="15">
      <c r="A5" s="68" t="str">
        <f>Auswertung!A5</f>
        <v>ID-Code des Berichts:</v>
      </c>
      <c r="D5" s="148">
        <f>IF(ISBLANK(Auswertung!D5),"",Auswertung!D5)</f>
      </c>
      <c r="E5" s="148"/>
      <c r="F5" s="148"/>
      <c r="G5" s="148"/>
      <c r="H5" s="148"/>
      <c r="I5" s="148"/>
      <c r="J5" s="148"/>
      <c r="K5" s="148"/>
    </row>
    <row r="6" ht="12" customHeight="1"/>
    <row r="7" spans="2:5" s="69" customFormat="1" ht="16.5" customHeight="1">
      <c r="B7" s="70" t="s">
        <v>50</v>
      </c>
      <c r="C7" s="149">
        <f>IF(ISBLANK(Auswertung!C7),"",Auswertung!C7)</f>
      </c>
      <c r="D7" s="149">
        <f>Auswertung!D7</f>
        <v>0</v>
      </c>
      <c r="E7" s="69" t="str">
        <f>Auswertung!E7</f>
        <v> Zertifzierte Konzentration des CRM, laut Herstellerangaben ("assigned value")</v>
      </c>
    </row>
    <row r="8" spans="2:5" s="69" customFormat="1" ht="16.5" customHeight="1">
      <c r="B8" s="70" t="s">
        <v>51</v>
      </c>
      <c r="C8" s="149">
        <f>IF(ISBLANK(Auswertung!C8),"",Auswertung!C8)</f>
      </c>
      <c r="D8" s="149">
        <f>Auswertung!D8</f>
        <v>0</v>
      </c>
      <c r="E8" s="69" t="str">
        <f>Auswertung!E8</f>
        <v> Standardunsicherheit des CRM, laut Herstellerangaben angegeben als einfache Standardabweichung</v>
      </c>
    </row>
    <row r="9" spans="2:4" s="69" customFormat="1" ht="16.5" customHeight="1">
      <c r="B9" s="70" t="s">
        <v>52</v>
      </c>
      <c r="C9" s="149">
        <f>IF(ISBLANK(Auswertung!C9),"",Auswertung!C9)</f>
      </c>
      <c r="D9" s="149">
        <f>Auswertung!D9</f>
        <v>0</v>
      </c>
    </row>
    <row r="10" spans="2:4" s="69" customFormat="1" ht="6" customHeight="1">
      <c r="B10" s="70"/>
      <c r="C10" s="71"/>
      <c r="D10" s="71"/>
    </row>
    <row r="11" spans="2:4" s="69" customFormat="1" ht="16.5" customHeight="1">
      <c r="B11" s="72" t="s">
        <v>53</v>
      </c>
      <c r="C11" s="149">
        <f>IF(ISBLANK(Auswertung!C11),"",Auswertung!C11)</f>
        <v>3</v>
      </c>
      <c r="D11" s="149">
        <f>Auswertung!D11</f>
        <v>0</v>
      </c>
    </row>
    <row r="12" ht="12" customHeight="1"/>
    <row r="13" spans="1:7" s="69" customFormat="1" ht="19.5" customHeight="1">
      <c r="A13" s="73" t="str">
        <f>Auswertung!A13</f>
        <v>Prüfergebnisse</v>
      </c>
      <c r="B13" s="74"/>
      <c r="C13" s="74"/>
      <c r="D13" s="74"/>
      <c r="E13" s="75"/>
      <c r="F13" s="76"/>
      <c r="G13" s="77" t="str">
        <f>Auswertung!G13</f>
        <v>Auswertung</v>
      </c>
    </row>
    <row r="14" spans="1:9" ht="16.5" customHeight="1">
      <c r="A14" s="78">
        <f>Auswertung!A14</f>
        <v>1</v>
      </c>
      <c r="B14" s="92">
        <f>IF(ISBLANK(Auswertung!B14),"",Auswertung!B14)</f>
      </c>
      <c r="C14" s="78">
        <f>Auswertung!C14</f>
        <v>19</v>
      </c>
      <c r="D14" s="92">
        <f>IF(ISBLANK(Auswertung!D14),"",Auswertung!D14)</f>
      </c>
      <c r="E14" s="79"/>
      <c r="F14" s="80"/>
      <c r="G14" s="81" t="s">
        <v>27</v>
      </c>
      <c r="H14" s="82">
        <f>Auswertung!H14</f>
        <v>0</v>
      </c>
      <c r="I14" s="63" t="str">
        <f>Auswertung!I14</f>
        <v>  Anzahl der Messungen</v>
      </c>
    </row>
    <row r="15" spans="1:9" ht="16.5" customHeight="1">
      <c r="A15" s="78">
        <f>Auswertung!A15</f>
        <v>2</v>
      </c>
      <c r="B15" s="92">
        <f>IF(ISBLANK(Auswertung!B15),"",Auswertung!B15)</f>
      </c>
      <c r="C15" s="78">
        <f>Auswertung!C15</f>
        <v>20</v>
      </c>
      <c r="D15" s="92">
        <f>IF(ISBLANK(Auswertung!D15),"",Auswertung!D15)</f>
      </c>
      <c r="E15" s="79"/>
      <c r="F15" s="80"/>
      <c r="G15" s="81" t="s">
        <v>4</v>
      </c>
      <c r="H15" s="82">
        <f>Auswertung!H15</f>
      </c>
      <c r="I15" s="63" t="str">
        <f>Auswertung!I15</f>
        <v>  Mittelwert der Mehrfachmesssungen des eingesetzten zertifizierten Referenzmaterials (CRM)</v>
      </c>
    </row>
    <row r="16" spans="1:9" ht="16.5" customHeight="1">
      <c r="A16" s="78">
        <f>Auswertung!A16</f>
        <v>3</v>
      </c>
      <c r="B16" s="92">
        <f>IF(ISBLANK(Auswertung!B16),"",Auswertung!B16)</f>
      </c>
      <c r="C16" s="78">
        <f>Auswertung!C16</f>
        <v>21</v>
      </c>
      <c r="D16" s="92">
        <f>IF(ISBLANK(Auswertung!D16),"",Auswertung!D16)</f>
      </c>
      <c r="E16" s="79"/>
      <c r="F16" s="80"/>
      <c r="G16" s="81" t="s">
        <v>28</v>
      </c>
      <c r="H16" s="82">
        <f>Auswertung!H16</f>
      </c>
      <c r="I16" s="63" t="str">
        <f>Auswertung!I16</f>
        <v>  Standardabweichung der CRM-Messungen</v>
      </c>
    </row>
    <row r="17" spans="1:9" ht="16.5" customHeight="1">
      <c r="A17" s="78">
        <f>Auswertung!A17</f>
        <v>4</v>
      </c>
      <c r="B17" s="92">
        <f>IF(ISBLANK(Auswertung!B17),"",Auswertung!B17)</f>
      </c>
      <c r="C17" s="78">
        <f>Auswertung!C17</f>
        <v>22</v>
      </c>
      <c r="D17" s="92">
        <f>IF(ISBLANK(Auswertung!D17),"",Auswertung!D17)</f>
      </c>
      <c r="E17" s="79"/>
      <c r="F17" s="80"/>
      <c r="G17" s="83" t="s">
        <v>29</v>
      </c>
      <c r="H17" s="82">
        <f>Auswertung!H17</f>
      </c>
      <c r="I17" s="63" t="str">
        <f>Auswertung!I17</f>
        <v>  Relative Unsicherheit des Referenzwerts</v>
      </c>
    </row>
    <row r="18" spans="1:10" ht="16.5" customHeight="1">
      <c r="A18" s="78">
        <f>Auswertung!A18</f>
        <v>5</v>
      </c>
      <c r="B18" s="92">
        <f>IF(ISBLANK(Auswertung!B18),"",Auswertung!B18)</f>
      </c>
      <c r="C18" s="78">
        <f>Auswertung!C18</f>
        <v>23</v>
      </c>
      <c r="D18" s="92">
        <f>IF(ISBLANK(Auswertung!D18),"",Auswertung!D18)</f>
      </c>
      <c r="E18" s="79"/>
      <c r="F18" s="80"/>
      <c r="G18" s="84" t="s">
        <v>32</v>
      </c>
      <c r="H18" s="82">
        <f>Auswertung!H18</f>
      </c>
      <c r="I18" s="85">
        <f>Auswertung!I18</f>
      </c>
      <c r="J18" s="63" t="str">
        <f>Auswertung!J18</f>
        <v>  Relative Unsicherheit der Reproduzierbarkeit = Relative Standardabweichung der Messwerte</v>
      </c>
    </row>
    <row r="19" spans="1:9" ht="16.5" customHeight="1">
      <c r="A19" s="78">
        <f>Auswertung!A19</f>
        <v>6</v>
      </c>
      <c r="B19" s="92">
        <f>IF(ISBLANK(Auswertung!B19),"",Auswertung!B19)</f>
      </c>
      <c r="C19" s="78">
        <f>Auswertung!C19</f>
        <v>24</v>
      </c>
      <c r="D19" s="92">
        <f>IF(ISBLANK(Auswertung!D19),"",Auswertung!D19)</f>
      </c>
      <c r="E19" s="79"/>
      <c r="F19" s="80"/>
      <c r="G19" s="84" t="s">
        <v>31</v>
      </c>
      <c r="H19" s="82">
        <f>Auswertung!H19</f>
      </c>
      <c r="I19" s="63" t="str">
        <f>Auswertung!I19</f>
        <v>  Relative Abweichung vom Referenzwert</v>
      </c>
    </row>
    <row r="20" spans="1:10" ht="16.5" customHeight="1">
      <c r="A20" s="78">
        <f>Auswertung!A20</f>
        <v>7</v>
      </c>
      <c r="B20" s="92">
        <f>IF(ISBLANK(Auswertung!B20),"",Auswertung!B20)</f>
      </c>
      <c r="C20" s="78">
        <f>Auswertung!C20</f>
        <v>25</v>
      </c>
      <c r="D20" s="92">
        <f>IF(ISBLANK(Auswertung!D20),"",Auswertung!D20)</f>
      </c>
      <c r="E20" s="79"/>
      <c r="F20" s="80"/>
      <c r="G20" s="86" t="s">
        <v>30</v>
      </c>
      <c r="H20" s="82">
        <f>Auswertung!H20</f>
      </c>
      <c r="I20" s="85">
        <f>Auswertung!I20</f>
      </c>
      <c r="J20" s="63" t="str">
        <f>Auswertung!J20</f>
        <v>  Relative Unsicherheit der bias-Komponente</v>
      </c>
    </row>
    <row r="21" spans="1:9" ht="16.5" customHeight="1">
      <c r="A21" s="78">
        <f>Auswertung!A21</f>
        <v>8</v>
      </c>
      <c r="B21" s="92">
        <f>IF(ISBLANK(Auswertung!B21),"",Auswertung!B21)</f>
      </c>
      <c r="C21" s="78">
        <f>Auswertung!C21</f>
        <v>26</v>
      </c>
      <c r="D21" s="92">
        <f>IF(ISBLANK(Auswertung!D21),"",Auswertung!D21)</f>
      </c>
      <c r="E21" s="79"/>
      <c r="F21" s="80"/>
      <c r="G21" s="84" t="s">
        <v>33</v>
      </c>
      <c r="H21" s="82">
        <f>Auswertung!H21</f>
      </c>
      <c r="I21" s="63" t="str">
        <f>Auswertung!I21</f>
        <v>  Relative kombinierte Messunsicherheit</v>
      </c>
    </row>
    <row r="22" spans="1:9" ht="16.5" customHeight="1">
      <c r="A22" s="78">
        <f>Auswertung!A22</f>
        <v>9</v>
      </c>
      <c r="B22" s="92">
        <f>IF(ISBLANK(Auswertung!B22),"",Auswertung!B22)</f>
      </c>
      <c r="C22" s="78">
        <f>Auswertung!C22</f>
        <v>27</v>
      </c>
      <c r="D22" s="92">
        <f>IF(ISBLANK(Auswertung!D22),"",Auswertung!D22)</f>
      </c>
      <c r="E22" s="79"/>
      <c r="F22" s="80"/>
      <c r="G22" s="84" t="s">
        <v>34</v>
      </c>
      <c r="H22" s="82">
        <f>Auswertung!H22</f>
      </c>
      <c r="I22" s="63" t="str">
        <f>Auswertung!I22</f>
        <v>  Relative erweiterte Messunsicherheit mit k=2</v>
      </c>
    </row>
    <row r="23" spans="1:6" ht="16.5" customHeight="1">
      <c r="A23" s="78">
        <f>Auswertung!A23</f>
        <v>10</v>
      </c>
      <c r="B23" s="92">
        <f>IF(ISBLANK(Auswertung!B23),"",Auswertung!B23)</f>
      </c>
      <c r="C23" s="78">
        <f>Auswertung!C23</f>
        <v>28</v>
      </c>
      <c r="D23" s="92">
        <f>IF(ISBLANK(Auswertung!D23),"",Auswertung!D23)</f>
      </c>
      <c r="E23" s="79"/>
      <c r="F23" s="80"/>
    </row>
    <row r="24" spans="1:6" ht="16.5" customHeight="1">
      <c r="A24" s="78">
        <f>Auswertung!A24</f>
        <v>11</v>
      </c>
      <c r="B24" s="92">
        <f>IF(ISBLANK(Auswertung!B24),"",Auswertung!B24)</f>
      </c>
      <c r="C24" s="78">
        <f>Auswertung!C24</f>
        <v>29</v>
      </c>
      <c r="D24" s="92">
        <f>IF(ISBLANK(Auswertung!D24),"",Auswertung!D24)</f>
      </c>
      <c r="E24" s="79"/>
      <c r="F24" s="80"/>
    </row>
    <row r="25" spans="1:12" ht="16.5" customHeight="1" thickBot="1">
      <c r="A25" s="78">
        <f>Auswertung!A25</f>
        <v>12</v>
      </c>
      <c r="B25" s="92">
        <f>IF(ISBLANK(Auswertung!B25),"",Auswertung!B25)</f>
      </c>
      <c r="C25" s="78">
        <f>Auswertung!C25</f>
        <v>30</v>
      </c>
      <c r="D25" s="92">
        <f>IF(ISBLANK(Auswertung!D25),"",Auswertung!D25)</f>
      </c>
      <c r="E25" s="79"/>
      <c r="F25" s="80"/>
      <c r="G25" s="87" t="s">
        <v>35</v>
      </c>
      <c r="H25" s="88">
        <f>Auswertung!H25</f>
      </c>
      <c r="I25" s="89" t="str">
        <f>Auswertung!I25</f>
        <v> = &gt;</v>
      </c>
      <c r="J25" s="87" t="s">
        <v>48</v>
      </c>
      <c r="K25" s="96">
        <f>Auswertung!K25</f>
      </c>
      <c r="L25" s="90"/>
    </row>
    <row r="26" spans="1:6" ht="16.5" customHeight="1" thickTop="1">
      <c r="A26" s="78">
        <f>Auswertung!A26</f>
        <v>13</v>
      </c>
      <c r="B26" s="92">
        <f>IF(ISBLANK(Auswertung!B26),"",Auswertung!B26)</f>
      </c>
      <c r="C26" s="78">
        <f>Auswertung!C26</f>
        <v>31</v>
      </c>
      <c r="D26" s="92">
        <f>IF(ISBLANK(Auswertung!D26),"",Auswertung!D26)</f>
      </c>
      <c r="E26" s="79"/>
      <c r="F26" s="80"/>
    </row>
    <row r="27" spans="1:7" ht="16.5" customHeight="1">
      <c r="A27" s="78">
        <f>Auswertung!A27</f>
        <v>14</v>
      </c>
      <c r="B27" s="92">
        <f>IF(ISBLANK(Auswertung!B27),"",Auswertung!B27)</f>
      </c>
      <c r="C27" s="78">
        <f>Auswertung!C27</f>
        <v>32</v>
      </c>
      <c r="D27" s="92">
        <f>IF(ISBLANK(Auswertung!D27),"",Auswertung!D27)</f>
      </c>
      <c r="E27" s="79"/>
      <c r="F27" s="80"/>
      <c r="G27" s="91" t="str">
        <f>Auswertung!G27</f>
        <v>Bemerkungen</v>
      </c>
    </row>
    <row r="28" spans="1:17" ht="16.5" customHeight="1">
      <c r="A28" s="78">
        <f>Auswertung!A28</f>
        <v>15</v>
      </c>
      <c r="B28" s="92">
        <f>IF(ISBLANK(Auswertung!B28),"",Auswertung!B28)</f>
      </c>
      <c r="C28" s="78">
        <f>Auswertung!C28</f>
        <v>33</v>
      </c>
      <c r="D28" s="92">
        <f>IF(ISBLANK(Auswertung!D28),"",Auswertung!D28)</f>
      </c>
      <c r="E28" s="79"/>
      <c r="F28" s="80"/>
      <c r="G28" s="150">
        <f>IF(ISBLANK(Auswertung!G28),"",Auswertung!G28)</f>
      </c>
      <c r="H28" s="150">
        <f>Auswertung!H28</f>
        <v>0</v>
      </c>
      <c r="I28" s="150">
        <f>Auswertung!I28</f>
        <v>0</v>
      </c>
      <c r="J28" s="150">
        <f>Auswertung!J28</f>
        <v>0</v>
      </c>
      <c r="K28" s="150">
        <f>Auswertung!K28</f>
        <v>0</v>
      </c>
      <c r="L28" s="150">
        <f>Auswertung!L28</f>
        <v>0</v>
      </c>
      <c r="M28" s="150">
        <f>Auswertung!M28</f>
        <v>0</v>
      </c>
      <c r="N28" s="150">
        <f>Auswertung!N28</f>
        <v>0</v>
      </c>
      <c r="O28" s="150">
        <f>Auswertung!O28</f>
        <v>0</v>
      </c>
      <c r="P28" s="150">
        <f>Auswertung!P28</f>
        <v>0</v>
      </c>
      <c r="Q28" s="150">
        <f>Auswertung!Q28</f>
        <v>0</v>
      </c>
    </row>
    <row r="29" spans="1:17" ht="16.5" customHeight="1">
      <c r="A29" s="78">
        <f>Auswertung!A29</f>
        <v>16</v>
      </c>
      <c r="B29" s="92">
        <f>IF(ISBLANK(Auswertung!B29),"",Auswertung!B29)</f>
      </c>
      <c r="C29" s="78">
        <f>Auswertung!C29</f>
        <v>34</v>
      </c>
      <c r="D29" s="92">
        <f>IF(ISBLANK(Auswertung!D29),"",Auswertung!D29)</f>
      </c>
      <c r="E29" s="79"/>
      <c r="F29" s="80"/>
      <c r="G29" s="150">
        <f>IF(ISBLANK(Auswertung!G29),"",Auswertung!G29)</f>
      </c>
      <c r="H29" s="150">
        <f>Auswertung!H29</f>
        <v>0</v>
      </c>
      <c r="I29" s="150">
        <f>Auswertung!I29</f>
        <v>0</v>
      </c>
      <c r="J29" s="150">
        <f>Auswertung!J29</f>
        <v>0</v>
      </c>
      <c r="K29" s="150">
        <f>Auswertung!K29</f>
        <v>0</v>
      </c>
      <c r="L29" s="150">
        <f>Auswertung!L29</f>
        <v>0</v>
      </c>
      <c r="M29" s="150">
        <f>Auswertung!M29</f>
        <v>0</v>
      </c>
      <c r="N29" s="150">
        <f>Auswertung!N29</f>
        <v>0</v>
      </c>
      <c r="O29" s="150">
        <f>Auswertung!O29</f>
        <v>0</v>
      </c>
      <c r="P29" s="150">
        <f>Auswertung!P29</f>
        <v>0</v>
      </c>
      <c r="Q29" s="150">
        <f>Auswertung!Q29</f>
        <v>0</v>
      </c>
    </row>
    <row r="30" spans="1:17" ht="16.5" customHeight="1">
      <c r="A30" s="78">
        <f>Auswertung!A30</f>
        <v>17</v>
      </c>
      <c r="B30" s="92">
        <f>IF(ISBLANK(Auswertung!B30),"",Auswertung!B30)</f>
      </c>
      <c r="C30" s="78">
        <f>Auswertung!C30</f>
        <v>35</v>
      </c>
      <c r="D30" s="92">
        <f>IF(ISBLANK(Auswertung!D30),"",Auswertung!D30)</f>
      </c>
      <c r="E30" s="79"/>
      <c r="F30" s="80"/>
      <c r="G30" s="150">
        <f>IF(ISBLANK(Auswertung!G30),"",Auswertung!G30)</f>
      </c>
      <c r="H30" s="150">
        <f>Auswertung!H30</f>
        <v>0</v>
      </c>
      <c r="I30" s="150">
        <f>Auswertung!I30</f>
        <v>0</v>
      </c>
      <c r="J30" s="150">
        <f>Auswertung!J30</f>
        <v>0</v>
      </c>
      <c r="K30" s="150">
        <f>Auswertung!K30</f>
        <v>0</v>
      </c>
      <c r="L30" s="150">
        <f>Auswertung!L30</f>
        <v>0</v>
      </c>
      <c r="M30" s="150">
        <f>Auswertung!M30</f>
        <v>0</v>
      </c>
      <c r="N30" s="150">
        <f>Auswertung!N30</f>
        <v>0</v>
      </c>
      <c r="O30" s="150">
        <f>Auswertung!O30</f>
        <v>0</v>
      </c>
      <c r="P30" s="150">
        <f>Auswertung!P30</f>
        <v>0</v>
      </c>
      <c r="Q30" s="150">
        <f>Auswertung!Q30</f>
        <v>0</v>
      </c>
    </row>
    <row r="31" spans="1:17" ht="16.5" customHeight="1">
      <c r="A31" s="78">
        <f>Auswertung!A31</f>
        <v>18</v>
      </c>
      <c r="B31" s="92">
        <f>IF(ISBLANK(Auswertung!B31),"",Auswertung!B31)</f>
      </c>
      <c r="C31" s="78">
        <f>Auswertung!C31</f>
        <v>36</v>
      </c>
      <c r="D31" s="92">
        <f>IF(ISBLANK(Auswertung!D31),"",Auswertung!D31)</f>
      </c>
      <c r="E31" s="79"/>
      <c r="F31" s="80"/>
      <c r="G31" s="150">
        <f>IF(ISBLANK(Auswertung!G31),"",Auswertung!G31)</f>
      </c>
      <c r="H31" s="150">
        <f>Auswertung!H31</f>
        <v>0</v>
      </c>
      <c r="I31" s="150">
        <f>Auswertung!I31</f>
        <v>0</v>
      </c>
      <c r="J31" s="150">
        <f>Auswertung!J31</f>
        <v>0</v>
      </c>
      <c r="K31" s="150">
        <f>Auswertung!K31</f>
        <v>0</v>
      </c>
      <c r="L31" s="150">
        <f>Auswertung!L31</f>
        <v>0</v>
      </c>
      <c r="M31" s="150">
        <f>Auswertung!M31</f>
        <v>0</v>
      </c>
      <c r="N31" s="150">
        <f>Auswertung!N31</f>
        <v>0</v>
      </c>
      <c r="O31" s="150">
        <f>Auswertung!O31</f>
        <v>0</v>
      </c>
      <c r="P31" s="150">
        <f>Auswertung!P31</f>
        <v>0</v>
      </c>
      <c r="Q31" s="150">
        <f>Auswertung!Q31</f>
        <v>0</v>
      </c>
    </row>
    <row r="32" ht="15" customHeight="1">
      <c r="B32" s="94" t="s">
        <v>57</v>
      </c>
    </row>
  </sheetData>
  <sheetProtection sheet="1" objects="1" scenarios="1"/>
  <mergeCells count="9">
    <mergeCell ref="D5:K5"/>
    <mergeCell ref="C11:D11"/>
    <mergeCell ref="G30:Q30"/>
    <mergeCell ref="G31:Q31"/>
    <mergeCell ref="G28:Q28"/>
    <mergeCell ref="G29:Q29"/>
    <mergeCell ref="C7:D7"/>
    <mergeCell ref="C9:D9"/>
    <mergeCell ref="C8:D8"/>
  </mergeCells>
  <conditionalFormatting sqref="D14:D31 B14:B31">
    <cfRule type="cellIs" priority="1" dxfId="0" operator="notBetween" stopIfTrue="1">
      <formula>-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>
      <formula>9E+300</formula>
    </cfRule>
  </conditionalFormatting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9" r:id="rId2"/>
  <headerFooter alignWithMargins="0">
    <oddHeader>&amp;C&amp;"Arial,Fett"&amp;12&amp;UErmittlung der kombinierten Messunsicherheit mittels zert. Standard</oddHeader>
    <oddFooter>&amp;L&amp;"Arial,Kursiv"&amp;8&amp;F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23" sqref="G23"/>
    </sheetView>
  </sheetViews>
  <sheetFormatPr defaultColWidth="11.421875" defaultRowHeight="12.75"/>
  <cols>
    <col min="3" max="4" width="6.7109375" style="0" customWidth="1"/>
  </cols>
  <sheetData>
    <row r="1" ht="12.75">
      <c r="A1" t="s">
        <v>37</v>
      </c>
    </row>
    <row r="2" ht="12.75">
      <c r="A2" s="129" t="s">
        <v>107</v>
      </c>
    </row>
    <row r="4" ht="12.75">
      <c r="A4" t="s">
        <v>43</v>
      </c>
    </row>
    <row r="5" spans="1:3" ht="15" customHeight="1">
      <c r="A5" t="s">
        <v>40</v>
      </c>
      <c r="B5" s="29">
        <v>2.43</v>
      </c>
      <c r="C5" t="s">
        <v>41</v>
      </c>
    </row>
    <row r="6" spans="1:4" ht="15" customHeight="1">
      <c r="A6" t="s">
        <v>39</v>
      </c>
      <c r="B6" s="29">
        <v>0.137</v>
      </c>
      <c r="C6" t="s">
        <v>41</v>
      </c>
      <c r="D6" t="s">
        <v>42</v>
      </c>
    </row>
    <row r="8" spans="1:5" ht="12.75">
      <c r="A8" t="s">
        <v>38</v>
      </c>
      <c r="C8" s="18"/>
      <c r="E8" t="s">
        <v>26</v>
      </c>
    </row>
    <row r="9" spans="1:6" ht="15" customHeight="1">
      <c r="A9" s="23">
        <v>2.16</v>
      </c>
      <c r="B9" s="24">
        <v>2.42</v>
      </c>
      <c r="C9" s="18"/>
      <c r="E9" s="1" t="s">
        <v>27</v>
      </c>
      <c r="F9" s="19">
        <v>30</v>
      </c>
    </row>
    <row r="10" spans="1:6" ht="15" customHeight="1">
      <c r="A10" s="25">
        <v>2.4</v>
      </c>
      <c r="B10" s="26">
        <v>2.67</v>
      </c>
      <c r="C10" s="18"/>
      <c r="E10" s="1" t="s">
        <v>4</v>
      </c>
      <c r="F10" s="22">
        <v>2.336333333333333</v>
      </c>
    </row>
    <row r="11" spans="1:6" ht="15" customHeight="1">
      <c r="A11" s="25">
        <v>2.31</v>
      </c>
      <c r="B11" s="26">
        <v>2.36</v>
      </c>
      <c r="C11" s="18"/>
      <c r="E11" s="1" t="s">
        <v>28</v>
      </c>
      <c r="F11" s="22">
        <v>0.12175394444742699</v>
      </c>
    </row>
    <row r="12" spans="1:6" ht="15" customHeight="1">
      <c r="A12" s="25">
        <v>2.33</v>
      </c>
      <c r="B12" s="26">
        <v>2.37</v>
      </c>
      <c r="C12" s="18"/>
      <c r="E12" s="2" t="s">
        <v>29</v>
      </c>
      <c r="F12" s="22">
        <v>0.056378600823045265</v>
      </c>
    </row>
    <row r="13" spans="1:6" ht="15" customHeight="1">
      <c r="A13" s="25">
        <v>2.36</v>
      </c>
      <c r="B13" s="26">
        <v>2.36</v>
      </c>
      <c r="C13" s="18"/>
      <c r="E13" s="3" t="s">
        <v>44</v>
      </c>
      <c r="F13" s="22">
        <v>0.052113259144283205</v>
      </c>
    </row>
    <row r="14" spans="1:6" ht="15" customHeight="1">
      <c r="A14" s="25">
        <v>2.27</v>
      </c>
      <c r="B14" s="26">
        <v>2.3</v>
      </c>
      <c r="C14" s="18"/>
      <c r="E14" s="3" t="s">
        <v>31</v>
      </c>
      <c r="F14" s="22">
        <v>-0.03854595336076831</v>
      </c>
    </row>
    <row r="15" spans="1:6" ht="15" customHeight="1">
      <c r="A15" s="25">
        <v>2.37</v>
      </c>
      <c r="B15" s="26">
        <v>2.5</v>
      </c>
      <c r="C15" s="18"/>
      <c r="E15" s="20" t="s">
        <v>30</v>
      </c>
      <c r="F15" s="22">
        <v>0.06895551858898687</v>
      </c>
    </row>
    <row r="16" spans="1:6" ht="15" customHeight="1">
      <c r="A16" s="25">
        <v>2.27</v>
      </c>
      <c r="B16" s="26">
        <v>2.17</v>
      </c>
      <c r="C16" s="18"/>
      <c r="E16" s="3" t="s">
        <v>45</v>
      </c>
      <c r="F16" s="22">
        <v>0.08643295275828156</v>
      </c>
    </row>
    <row r="17" spans="1:7" ht="15" customHeight="1">
      <c r="A17" s="25">
        <v>2.27</v>
      </c>
      <c r="B17" s="26">
        <v>2.43</v>
      </c>
      <c r="C17" s="18"/>
      <c r="E17" s="3" t="s">
        <v>34</v>
      </c>
      <c r="F17" s="22">
        <v>0.1728659055165631</v>
      </c>
      <c r="G17" s="132" t="s">
        <v>110</v>
      </c>
    </row>
    <row r="18" spans="1:7" ht="15" customHeight="1">
      <c r="A18" s="25">
        <v>2.1</v>
      </c>
      <c r="B18" s="26">
        <v>2.35</v>
      </c>
      <c r="C18" s="18"/>
      <c r="E18" s="3" t="s">
        <v>46</v>
      </c>
      <c r="F18" s="21">
        <v>0.173</v>
      </c>
      <c r="G18" s="133">
        <v>17.29</v>
      </c>
    </row>
    <row r="19" spans="1:8" ht="15" customHeight="1">
      <c r="A19" s="25">
        <v>2.26</v>
      </c>
      <c r="B19" s="26">
        <v>2.16</v>
      </c>
      <c r="C19" s="18"/>
      <c r="E19" s="3" t="s">
        <v>55</v>
      </c>
      <c r="F19">
        <v>0.414</v>
      </c>
      <c r="G19" s="133">
        <v>0.41406</v>
      </c>
      <c r="H19" s="134" t="s">
        <v>41</v>
      </c>
    </row>
    <row r="20" spans="1:7" ht="15" customHeight="1">
      <c r="A20" s="25">
        <v>2.58</v>
      </c>
      <c r="B20" s="26">
        <v>2.3</v>
      </c>
      <c r="C20" s="18"/>
      <c r="G20" s="130" t="s">
        <v>111</v>
      </c>
    </row>
    <row r="21" spans="1:7" ht="15" customHeight="1">
      <c r="A21" s="25">
        <v>2.23</v>
      </c>
      <c r="B21" s="26"/>
      <c r="C21" s="18"/>
      <c r="G21" s="131" t="s">
        <v>108</v>
      </c>
    </row>
    <row r="22" spans="1:7" ht="15" customHeight="1">
      <c r="A22" s="25">
        <v>2.47</v>
      </c>
      <c r="B22" s="26"/>
      <c r="C22" s="18"/>
      <c r="G22" s="131" t="s">
        <v>109</v>
      </c>
    </row>
    <row r="23" spans="1:3" ht="15" customHeight="1">
      <c r="A23" s="25">
        <v>2.37</v>
      </c>
      <c r="B23" s="26"/>
      <c r="C23" s="18"/>
    </row>
    <row r="24" spans="1:3" ht="15" customHeight="1">
      <c r="A24" s="25">
        <v>2.39</v>
      </c>
      <c r="B24" s="26"/>
      <c r="C24" s="18"/>
    </row>
    <row r="25" spans="1:3" ht="15" customHeight="1">
      <c r="A25" s="25">
        <v>2.3</v>
      </c>
      <c r="B25" s="26"/>
      <c r="C25" s="18"/>
    </row>
    <row r="26" spans="1:3" ht="15" customHeight="1">
      <c r="A26" s="27">
        <v>2.26</v>
      </c>
      <c r="B26" s="28"/>
      <c r="C26" s="18"/>
    </row>
    <row r="27" ht="12.75">
      <c r="C27" s="18"/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Umweltbundesamt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Wellmitz</dc:creator>
  <cp:keywords/>
  <dc:description/>
  <cp:lastModifiedBy>Lars Alpers</cp:lastModifiedBy>
  <cp:lastPrinted>2014-10-03T13:26:30Z</cp:lastPrinted>
  <dcterms:created xsi:type="dcterms:W3CDTF">2003-10-13T12:20:49Z</dcterms:created>
  <dcterms:modified xsi:type="dcterms:W3CDTF">2021-08-21T14:32:34Z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